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Q28" i="1"/>
  <c r="M28" i="1"/>
  <c r="I28" i="1"/>
  <c r="T27" i="1"/>
  <c r="T28" i="1" s="1"/>
  <c r="S27" i="1"/>
  <c r="S28" i="1" s="1"/>
  <c r="R27" i="1"/>
  <c r="R28" i="1" s="1"/>
  <c r="Q27" i="1"/>
  <c r="P27" i="1"/>
  <c r="P28" i="1" s="1"/>
  <c r="O27" i="1"/>
  <c r="O28" i="1" s="1"/>
  <c r="N27" i="1"/>
  <c r="N28" i="1" s="1"/>
  <c r="M27" i="1"/>
  <c r="L27" i="1"/>
  <c r="L28" i="1" s="1"/>
  <c r="K27" i="1"/>
  <c r="K28" i="1" s="1"/>
  <c r="J27" i="1"/>
  <c r="J28" i="1" s="1"/>
  <c r="I27" i="1"/>
  <c r="H27" i="1"/>
  <c r="H28" i="1" s="1"/>
  <c r="G27" i="1"/>
  <c r="G28" i="1" s="1"/>
  <c r="F27" i="1"/>
  <c r="F28" i="1" s="1"/>
  <c r="E27" i="1"/>
  <c r="D27" i="1"/>
  <c r="T22" i="1"/>
  <c r="T23" i="1" s="1"/>
  <c r="Q22" i="1"/>
  <c r="Q23" i="1" s="1"/>
  <c r="M22" i="1"/>
  <c r="M23" i="1" s="1"/>
  <c r="E22" i="1"/>
  <c r="E23" i="1" s="1"/>
  <c r="D22" i="1"/>
  <c r="T21" i="1"/>
  <c r="R21" i="1"/>
  <c r="Q21" i="1"/>
  <c r="P21" i="1"/>
  <c r="P22" i="1" s="1"/>
  <c r="O21" i="1"/>
  <c r="N21" i="1"/>
  <c r="L21" i="1"/>
  <c r="L22" i="1" s="1"/>
  <c r="K21" i="1"/>
  <c r="J21" i="1"/>
  <c r="H21" i="1"/>
  <c r="G21" i="1"/>
  <c r="I21" i="1" s="1"/>
  <c r="F21" i="1"/>
  <c r="T20" i="1"/>
  <c r="S20" i="1"/>
  <c r="S22" i="1" s="1"/>
  <c r="S23" i="1" s="1"/>
  <c r="R20" i="1"/>
  <c r="R22" i="1" s="1"/>
  <c r="R23" i="1" s="1"/>
  <c r="Q20" i="1"/>
  <c r="P20" i="1"/>
  <c r="O20" i="1"/>
  <c r="O22" i="1" s="1"/>
  <c r="O23" i="1" s="1"/>
  <c r="N20" i="1"/>
  <c r="N22" i="1" s="1"/>
  <c r="N23" i="1" s="1"/>
  <c r="K20" i="1"/>
  <c r="K22" i="1" s="1"/>
  <c r="K23" i="1" s="1"/>
  <c r="J20" i="1"/>
  <c r="J22" i="1" s="1"/>
  <c r="J23" i="1" s="1"/>
  <c r="I20" i="1"/>
  <c r="I22" i="1" s="1"/>
  <c r="I23" i="1" s="1"/>
  <c r="H20" i="1"/>
  <c r="H22" i="1" s="1"/>
  <c r="G20" i="1"/>
  <c r="G22" i="1" s="1"/>
  <c r="G23" i="1" s="1"/>
  <c r="F20" i="1"/>
  <c r="F22" i="1" s="1"/>
  <c r="F23" i="1" s="1"/>
  <c r="T14" i="1"/>
  <c r="Q14" i="1"/>
  <c r="P14" i="1"/>
  <c r="M14" i="1"/>
  <c r="L14" i="1"/>
  <c r="H14" i="1"/>
  <c r="T13" i="1"/>
  <c r="S13" i="1"/>
  <c r="R13" i="1"/>
  <c r="R29" i="1" s="1"/>
  <c r="R31" i="1" s="1"/>
  <c r="Q13" i="1"/>
  <c r="Q29" i="1" s="1"/>
  <c r="Q31" i="1" s="1"/>
  <c r="P13" i="1"/>
  <c r="O13" i="1"/>
  <c r="N13" i="1"/>
  <c r="N29" i="1" s="1"/>
  <c r="N31" i="1" s="1"/>
  <c r="M13" i="1"/>
  <c r="M29" i="1" s="1"/>
  <c r="M31" i="1" s="1"/>
  <c r="L13" i="1"/>
  <c r="K13" i="1"/>
  <c r="K29" i="1" s="1"/>
  <c r="K31" i="1" s="1"/>
  <c r="J13" i="1"/>
  <c r="J29" i="1" s="1"/>
  <c r="J31" i="1" s="1"/>
  <c r="H13" i="1"/>
  <c r="G13" i="1"/>
  <c r="G29" i="1" s="1"/>
  <c r="G31" i="1" s="1"/>
  <c r="F13" i="1"/>
  <c r="F29" i="1" s="1"/>
  <c r="F31" i="1" s="1"/>
  <c r="E13" i="1"/>
  <c r="D13" i="1"/>
  <c r="I10" i="1"/>
  <c r="I13" i="1" s="1"/>
  <c r="O29" i="1" l="1"/>
  <c r="O31" i="1" s="1"/>
  <c r="S29" i="1"/>
  <c r="S31" i="1" s="1"/>
  <c r="I29" i="1"/>
  <c r="I31" i="1" s="1"/>
  <c r="I14" i="1"/>
  <c r="P23" i="1"/>
  <c r="P29" i="1"/>
  <c r="P31" i="1" s="1"/>
  <c r="H23" i="1"/>
  <c r="H29" i="1"/>
  <c r="H31" i="1" s="1"/>
  <c r="L23" i="1"/>
  <c r="L29" i="1"/>
  <c r="L31" i="1" s="1"/>
  <c r="E29" i="1"/>
  <c r="T29" i="1"/>
  <c r="T31" i="1" s="1"/>
  <c r="F14" i="1"/>
  <c r="J14" i="1"/>
  <c r="N14" i="1"/>
  <c r="R14" i="1"/>
  <c r="G14" i="1"/>
  <c r="K14" i="1"/>
  <c r="O14" i="1"/>
  <c r="S14" i="1"/>
</calcChain>
</file>

<file path=xl/sharedStrings.xml><?xml version="1.0" encoding="utf-8"?>
<sst xmlns="http://schemas.openxmlformats.org/spreadsheetml/2006/main" count="55" uniqueCount="51">
  <si>
    <t>Примерное меню и пищевая ценность приготовляемых блюд (лист 4)</t>
  </si>
  <si>
    <t xml:space="preserve">Рацион: Школа </t>
  </si>
  <si>
    <t>четверг</t>
  </si>
  <si>
    <t>Сезон:</t>
  </si>
  <si>
    <t>Неделя:</t>
  </si>
  <si>
    <t>Возраст:</t>
  </si>
  <si>
    <t>№ рец. по сборнику</t>
  </si>
  <si>
    <t>Прием пищи, наименование блюда</t>
  </si>
  <si>
    <t>Масса порции</t>
  </si>
  <si>
    <t>Пищевые вещества (г)</t>
  </si>
  <si>
    <t>Энерге-
тическая ценность (ккал)</t>
  </si>
  <si>
    <t>Витамины (мг)</t>
  </si>
  <si>
    <t>Минеральные вещества (мг)</t>
  </si>
  <si>
    <t>Б</t>
  </si>
  <si>
    <t>Ж</t>
  </si>
  <si>
    <t>У</t>
  </si>
  <si>
    <t>B1</t>
  </si>
  <si>
    <t>В2</t>
  </si>
  <si>
    <t>C</t>
  </si>
  <si>
    <t>A</t>
  </si>
  <si>
    <t>E</t>
  </si>
  <si>
    <t>Ca</t>
  </si>
  <si>
    <t>P</t>
  </si>
  <si>
    <t>ZN</t>
  </si>
  <si>
    <t>I</t>
  </si>
  <si>
    <t>Mg</t>
  </si>
  <si>
    <t>Fe</t>
  </si>
  <si>
    <t xml:space="preserve">Завтрак </t>
  </si>
  <si>
    <t>Каша манная молочная с маслом сливочным</t>
  </si>
  <si>
    <t>Булочка Ромашка</t>
  </si>
  <si>
    <t>Чай с лимоном 200/5</t>
  </si>
  <si>
    <t>Фрукт порционно яблоко</t>
  </si>
  <si>
    <t>пр</t>
  </si>
  <si>
    <t>Сок натуральный пром.производства</t>
  </si>
  <si>
    <t xml:space="preserve">Итого за Завтрак </t>
  </si>
  <si>
    <t>% от суточной нормы</t>
  </si>
  <si>
    <t>Обед (полноценный рацион питания)</t>
  </si>
  <si>
    <t>Капуста квашенная с горошком консервированным</t>
  </si>
  <si>
    <t>Рассольник ленинградский на м/б</t>
  </si>
  <si>
    <t xml:space="preserve">Жаркое по- домашнему </t>
  </si>
  <si>
    <t>Напиток лимонный</t>
  </si>
  <si>
    <t>ПР</t>
  </si>
  <si>
    <t>Хлеб ржано-пшеничный</t>
  </si>
  <si>
    <t>Хлеб пшеничный</t>
  </si>
  <si>
    <t>Итого за Обед (полноценный рацион питания)</t>
  </si>
  <si>
    <t>Полдник</t>
  </si>
  <si>
    <t>Итого за Полдник</t>
  </si>
  <si>
    <t>Итого в день</t>
  </si>
  <si>
    <t>суточная норма</t>
  </si>
  <si>
    <t>Приложение 8 к СанПиН 2.3/2.4.3590-20</t>
  </si>
  <si>
    <t>весенне-летний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</si>
</sst>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  <charset val="204"/>
    </font>
    <font>
      <b/>
      <sz val="8"/>
      <name val="Arial"/>
      <family val="2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26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/>
  </cellStyleXfs>
  <cellXfs count="106">
    <xf numFmtId="0" fontId="0" fillId="0" borderId="0" xfId="0"/>
    <xf numFmtId="0" fontId="2" fillId="2" borderId="0" xfId="0" applyNumberFormat="1" applyFont="1" applyFill="1" applyAlignment="1">
      <alignment horizontal="left"/>
    </xf>
    <xf numFmtId="0" fontId="3" fillId="2" borderId="1" xfId="0" applyNumberFormat="1" applyFont="1" applyFill="1" applyBorder="1" applyAlignment="1">
      <alignment horizontal="left"/>
    </xf>
    <xf numFmtId="0" fontId="4" fillId="0" borderId="0" xfId="0" applyFont="1"/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/>
    </xf>
    <xf numFmtId="2" fontId="5" fillId="2" borderId="0" xfId="0" applyNumberFormat="1" applyFont="1" applyFill="1"/>
    <xf numFmtId="0" fontId="5" fillId="2" borderId="0" xfId="0" applyNumberFormat="1" applyFont="1" applyFill="1" applyAlignment="1">
      <alignment horizontal="center"/>
    </xf>
    <xf numFmtId="0" fontId="5" fillId="2" borderId="0" xfId="0" applyFont="1" applyFill="1"/>
    <xf numFmtId="0" fontId="2" fillId="2" borderId="0" xfId="0" applyNumberFormat="1" applyFont="1" applyFill="1" applyAlignment="1">
      <alignment horizontal="right"/>
    </xf>
    <xf numFmtId="0" fontId="5" fillId="2" borderId="0" xfId="0" applyFont="1" applyFill="1" applyAlignment="1">
      <alignment horizontal="center"/>
    </xf>
    <xf numFmtId="0" fontId="4" fillId="2" borderId="1" xfId="0" applyFont="1" applyFill="1" applyBorder="1"/>
    <xf numFmtId="0" fontId="2" fillId="2" borderId="2" xfId="0" applyNumberFormat="1" applyFont="1" applyFill="1" applyBorder="1" applyAlignment="1">
      <alignment horizontal="right"/>
    </xf>
    <xf numFmtId="1" fontId="5" fillId="2" borderId="0" xfId="0" applyNumberFormat="1" applyFont="1" applyFill="1" applyAlignment="1">
      <alignment horizontal="left"/>
    </xf>
    <xf numFmtId="0" fontId="4" fillId="2" borderId="1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2" fontId="5" fillId="2" borderId="4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 vertical="center"/>
    </xf>
    <xf numFmtId="1" fontId="5" fillId="2" borderId="4" xfId="0" applyNumberFormat="1" applyFont="1" applyFill="1" applyBorder="1" applyAlignment="1">
      <alignment horizontal="center"/>
    </xf>
    <xf numFmtId="2" fontId="5" fillId="2" borderId="4" xfId="0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left" indent="1"/>
    </xf>
    <xf numFmtId="0" fontId="3" fillId="2" borderId="1" xfId="0" applyFont="1" applyFill="1" applyBorder="1" applyAlignment="1">
      <alignment horizontal="left" indent="1"/>
    </xf>
    <xf numFmtId="0" fontId="5" fillId="2" borderId="8" xfId="0" applyNumberFormat="1" applyFont="1" applyFill="1" applyBorder="1" applyAlignment="1">
      <alignment horizontal="left" vertical="center" wrapText="1"/>
    </xf>
    <xf numFmtId="0" fontId="5" fillId="2" borderId="9" xfId="0" applyNumberFormat="1" applyFont="1" applyFill="1" applyBorder="1" applyAlignment="1">
      <alignment horizontal="left" vertical="center" wrapText="1"/>
    </xf>
    <xf numFmtId="1" fontId="5" fillId="2" borderId="4" xfId="0" applyNumberFormat="1" applyFont="1" applyFill="1" applyBorder="1" applyAlignment="1">
      <alignment horizontal="center" vertical="top"/>
    </xf>
    <xf numFmtId="2" fontId="5" fillId="2" borderId="4" xfId="0" applyNumberFormat="1" applyFont="1" applyFill="1" applyBorder="1" applyAlignment="1">
      <alignment horizontal="center" vertical="top"/>
    </xf>
    <xf numFmtId="164" fontId="5" fillId="2" borderId="4" xfId="0" applyNumberFormat="1" applyFont="1" applyFill="1" applyBorder="1" applyAlignment="1">
      <alignment horizontal="center" vertical="top"/>
    </xf>
    <xf numFmtId="0" fontId="5" fillId="2" borderId="4" xfId="0" applyNumberFormat="1" applyFont="1" applyFill="1" applyBorder="1" applyAlignment="1">
      <alignment horizontal="center" vertical="top"/>
    </xf>
    <xf numFmtId="2" fontId="6" fillId="2" borderId="1" xfId="0" applyNumberFormat="1" applyFont="1" applyFill="1" applyBorder="1" applyAlignment="1">
      <alignment horizontal="center" vertical="top"/>
    </xf>
    <xf numFmtId="0" fontId="6" fillId="2" borderId="0" xfId="0" applyFont="1" applyFill="1"/>
    <xf numFmtId="0" fontId="5" fillId="3" borderId="10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left" vertical="center" wrapText="1"/>
    </xf>
    <xf numFmtId="1" fontId="5" fillId="3" borderId="10" xfId="0" applyNumberFormat="1" applyFont="1" applyFill="1" applyBorder="1" applyAlignment="1">
      <alignment horizontal="center" vertical="top"/>
    </xf>
    <xf numFmtId="2" fontId="5" fillId="3" borderId="10" xfId="0" applyNumberFormat="1" applyFont="1" applyFill="1" applyBorder="1" applyAlignment="1">
      <alignment horizontal="center" vertical="top"/>
    </xf>
    <xf numFmtId="2" fontId="5" fillId="3" borderId="10" xfId="0" applyNumberFormat="1" applyFont="1" applyFill="1" applyBorder="1" applyAlignment="1">
      <alignment horizontal="center" vertical="center"/>
    </xf>
    <xf numFmtId="0" fontId="6" fillId="3" borderId="0" xfId="0" applyFont="1" applyFill="1"/>
    <xf numFmtId="0" fontId="5" fillId="2" borderId="4" xfId="0" applyNumberFormat="1" applyFont="1" applyFill="1" applyBorder="1" applyAlignment="1">
      <alignment horizontal="left" vertical="center" wrapText="1"/>
    </xf>
    <xf numFmtId="3" fontId="5" fillId="2" borderId="4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/>
    <xf numFmtId="1" fontId="2" fillId="2" borderId="4" xfId="0" applyNumberFormat="1" applyFont="1" applyFill="1" applyBorder="1" applyAlignment="1"/>
    <xf numFmtId="2" fontId="2" fillId="2" borderId="4" xfId="0" applyNumberFormat="1" applyFont="1" applyFill="1" applyBorder="1" applyAlignment="1"/>
    <xf numFmtId="165" fontId="3" fillId="2" borderId="4" xfId="0" applyNumberFormat="1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  <xf numFmtId="0" fontId="2" fillId="2" borderId="9" xfId="0" applyFont="1" applyFill="1" applyBorder="1" applyAlignment="1">
      <alignment horizontal="left"/>
    </xf>
    <xf numFmtId="2" fontId="2" fillId="2" borderId="9" xfId="0" applyNumberFormat="1" applyFont="1" applyFill="1" applyBorder="1" applyAlignment="1">
      <alignment horizontal="left"/>
    </xf>
    <xf numFmtId="10" fontId="2" fillId="2" borderId="4" xfId="1" applyNumberFormat="1" applyFont="1" applyFill="1" applyBorder="1"/>
    <xf numFmtId="166" fontId="2" fillId="2" borderId="4" xfId="1" applyNumberFormat="1" applyFont="1" applyFill="1" applyBorder="1"/>
    <xf numFmtId="165" fontId="3" fillId="2" borderId="1" xfId="0" applyNumberFormat="1" applyFont="1" applyFill="1" applyBorder="1" applyAlignment="1">
      <alignment horizontal="center" vertical="top"/>
    </xf>
    <xf numFmtId="1" fontId="4" fillId="2" borderId="4" xfId="0" applyNumberFormat="1" applyFont="1" applyFill="1" applyBorder="1" applyAlignment="1">
      <alignment horizontal="center" vertical="center" wrapText="1"/>
    </xf>
    <xf numFmtId="0" fontId="4" fillId="2" borderId="8" xfId="0" applyNumberFormat="1" applyFont="1" applyFill="1" applyBorder="1" applyAlignment="1">
      <alignment horizontal="left" vertical="center" wrapText="1"/>
    </xf>
    <xf numFmtId="0" fontId="4" fillId="2" borderId="9" xfId="0" applyNumberFormat="1" applyFont="1" applyFill="1" applyBorder="1" applyAlignment="1">
      <alignment horizontal="left" vertical="center" wrapText="1"/>
    </xf>
    <xf numFmtId="0" fontId="4" fillId="2" borderId="4" xfId="0" applyNumberFormat="1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164" fontId="4" fillId="2" borderId="4" xfId="0" applyNumberFormat="1" applyFont="1" applyFill="1" applyBorder="1" applyAlignment="1">
      <alignment horizontal="center" vertical="top" wrapText="1"/>
    </xf>
    <xf numFmtId="2" fontId="6" fillId="2" borderId="0" xfId="0" applyNumberFormat="1" applyFont="1" applyFill="1"/>
    <xf numFmtId="165" fontId="5" fillId="2" borderId="4" xfId="0" applyNumberFormat="1" applyFont="1" applyFill="1" applyBorder="1" applyAlignment="1">
      <alignment horizontal="center" vertical="top"/>
    </xf>
    <xf numFmtId="1" fontId="5" fillId="2" borderId="4" xfId="2" applyNumberFormat="1" applyFont="1" applyFill="1" applyBorder="1" applyAlignment="1">
      <alignment horizontal="center" vertical="center"/>
    </xf>
    <xf numFmtId="0" fontId="5" fillId="2" borderId="8" xfId="2" applyNumberFormat="1" applyFont="1" applyFill="1" applyBorder="1" applyAlignment="1">
      <alignment horizontal="left" vertical="center" wrapText="1"/>
    </xf>
    <xf numFmtId="0" fontId="5" fillId="2" borderId="9" xfId="2" applyNumberFormat="1" applyFont="1" applyFill="1" applyBorder="1" applyAlignment="1">
      <alignment horizontal="left" vertical="center" wrapText="1"/>
    </xf>
    <xf numFmtId="1" fontId="5" fillId="2" borderId="4" xfId="2" applyNumberFormat="1" applyFont="1" applyFill="1" applyBorder="1" applyAlignment="1">
      <alignment horizontal="center" vertical="top"/>
    </xf>
    <xf numFmtId="2" fontId="5" fillId="2" borderId="4" xfId="2" applyNumberFormat="1" applyFont="1" applyFill="1" applyBorder="1" applyAlignment="1">
      <alignment horizontal="center" vertical="top"/>
    </xf>
    <xf numFmtId="0" fontId="5" fillId="2" borderId="4" xfId="2" applyNumberFormat="1" applyFont="1" applyFill="1" applyBorder="1" applyAlignment="1">
      <alignment horizontal="center" vertical="top"/>
    </xf>
    <xf numFmtId="165" fontId="5" fillId="2" borderId="4" xfId="2" applyNumberFormat="1" applyFont="1" applyFill="1" applyBorder="1" applyAlignment="1">
      <alignment horizontal="center" vertical="top"/>
    </xf>
    <xf numFmtId="164" fontId="5" fillId="2" borderId="4" xfId="2" applyNumberFormat="1" applyFont="1" applyFill="1" applyBorder="1" applyAlignment="1">
      <alignment horizontal="center" vertical="top"/>
    </xf>
    <xf numFmtId="0" fontId="6" fillId="0" borderId="0" xfId="0" applyFont="1"/>
    <xf numFmtId="2" fontId="5" fillId="2" borderId="4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top"/>
    </xf>
    <xf numFmtId="2" fontId="2" fillId="2" borderId="4" xfId="0" applyNumberFormat="1" applyFont="1" applyFill="1" applyBorder="1" applyAlignment="1">
      <alignment horizontal="center" vertical="top"/>
    </xf>
    <xf numFmtId="165" fontId="2" fillId="2" borderId="4" xfId="0" applyNumberFormat="1" applyFont="1" applyFill="1" applyBorder="1" applyAlignment="1">
      <alignment horizontal="center" vertical="top"/>
    </xf>
    <xf numFmtId="164" fontId="2" fillId="2" borderId="4" xfId="0" applyNumberFormat="1" applyFont="1" applyFill="1" applyBorder="1" applyAlignment="1">
      <alignment horizontal="center" vertical="top"/>
    </xf>
    <xf numFmtId="1" fontId="5" fillId="3" borderId="10" xfId="0" applyNumberFormat="1" applyFont="1" applyFill="1" applyBorder="1" applyAlignment="1">
      <alignment horizontal="center" vertical="center"/>
    </xf>
    <xf numFmtId="165" fontId="5" fillId="3" borderId="10" xfId="0" applyNumberFormat="1" applyFont="1" applyFill="1" applyBorder="1" applyAlignment="1">
      <alignment horizontal="center" vertical="top"/>
    </xf>
    <xf numFmtId="0" fontId="5" fillId="3" borderId="10" xfId="2" applyNumberFormat="1" applyFont="1" applyFill="1" applyBorder="1" applyAlignment="1">
      <alignment horizontal="center" vertical="center"/>
    </xf>
    <xf numFmtId="0" fontId="5" fillId="3" borderId="10" xfId="2" applyNumberFormat="1" applyFont="1" applyFill="1" applyBorder="1" applyAlignment="1">
      <alignment horizontal="left" vertical="center" wrapText="1"/>
    </xf>
    <xf numFmtId="1" fontId="5" fillId="3" borderId="10" xfId="2" applyNumberFormat="1" applyFont="1" applyFill="1" applyBorder="1" applyAlignment="1">
      <alignment horizontal="center" vertical="top"/>
    </xf>
    <xf numFmtId="2" fontId="5" fillId="3" borderId="10" xfId="2" applyNumberFormat="1" applyFont="1" applyFill="1" applyBorder="1" applyAlignment="1">
      <alignment horizontal="center" vertical="top"/>
    </xf>
    <xf numFmtId="0" fontId="0" fillId="3" borderId="0" xfId="0" applyFont="1" applyFill="1"/>
    <xf numFmtId="0" fontId="2" fillId="2" borderId="8" xfId="0" applyFont="1" applyFill="1" applyBorder="1" applyAlignment="1"/>
    <xf numFmtId="0" fontId="2" fillId="2" borderId="11" xfId="0" applyFont="1" applyFill="1" applyBorder="1" applyAlignment="1"/>
    <xf numFmtId="0" fontId="2" fillId="2" borderId="0" xfId="0" applyFont="1" applyFill="1" applyBorder="1" applyAlignment="1">
      <alignment horizontal="left"/>
    </xf>
    <xf numFmtId="10" fontId="2" fillId="2" borderId="0" xfId="1" applyNumberFormat="1" applyFont="1" applyFill="1"/>
    <xf numFmtId="1" fontId="2" fillId="2" borderId="9" xfId="0" applyNumberFormat="1" applyFont="1" applyFill="1" applyBorder="1" applyAlignment="1"/>
    <xf numFmtId="2" fontId="2" fillId="2" borderId="9" xfId="0" applyNumberFormat="1" applyFont="1" applyFill="1" applyBorder="1" applyAlignment="1">
      <alignment horizontal="center"/>
    </xf>
    <xf numFmtId="0" fontId="2" fillId="2" borderId="9" xfId="0" applyFont="1" applyFill="1" applyBorder="1" applyAlignment="1">
      <alignment horizontal="left"/>
    </xf>
    <xf numFmtId="2" fontId="3" fillId="2" borderId="1" xfId="0" applyNumberFormat="1" applyFont="1" applyFill="1" applyBorder="1" applyAlignment="1">
      <alignment horizontal="center" vertical="top"/>
    </xf>
    <xf numFmtId="10" fontId="2" fillId="2" borderId="4" xfId="0" applyNumberFormat="1" applyFont="1" applyFill="1" applyBorder="1" applyAlignment="1">
      <alignment horizontal="center" vertical="top"/>
    </xf>
    <xf numFmtId="166" fontId="2" fillId="2" borderId="4" xfId="0" applyNumberFormat="1" applyFont="1" applyFill="1" applyBorder="1" applyAlignment="1">
      <alignment horizontal="center" vertical="top"/>
    </xf>
    <xf numFmtId="9" fontId="2" fillId="2" borderId="4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Alignment="1">
      <alignment horizontal="right"/>
    </xf>
    <xf numFmtId="2" fontId="5" fillId="2" borderId="0" xfId="0" applyNumberFormat="1" applyFont="1" applyFill="1" applyAlignment="1">
      <alignment horizontal="left"/>
    </xf>
    <xf numFmtId="0" fontId="5" fillId="2" borderId="0" xfId="0" applyNumberFormat="1" applyFont="1" applyFill="1" applyAlignment="1">
      <alignment horizontal="right"/>
    </xf>
    <xf numFmtId="9" fontId="3" fillId="2" borderId="1" xfId="0" applyNumberFormat="1" applyFont="1" applyFill="1" applyBorder="1" applyAlignment="1">
      <alignment horizontal="center" vertical="top"/>
    </xf>
  </cellXfs>
  <cellStyles count="3">
    <cellStyle name="Обычный" xfId="0" builtinId="0"/>
    <cellStyle name="Обычный 2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2"/>
  <sheetViews>
    <sheetView tabSelected="1" workbookViewId="0">
      <selection activeCell="O11" sqref="O11"/>
    </sheetView>
  </sheetViews>
  <sheetFormatPr defaultRowHeight="14.4" x14ac:dyDescent="0.3"/>
  <sheetData>
    <row r="1" spans="1:21" s="3" customFormat="1" ht="11.25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2"/>
    </row>
    <row r="2" spans="1:21" s="3" customFormat="1" ht="11.25" customHeight="1" x14ac:dyDescent="0.2">
      <c r="A2" s="4" t="s">
        <v>1</v>
      </c>
      <c r="B2" s="5"/>
      <c r="C2" s="5"/>
      <c r="D2" s="6"/>
      <c r="E2" s="6"/>
      <c r="F2" s="7"/>
      <c r="G2" s="8" t="s">
        <v>2</v>
      </c>
      <c r="H2" s="8"/>
      <c r="I2" s="8"/>
      <c r="J2" s="9"/>
      <c r="K2" s="9"/>
      <c r="L2" s="10" t="s">
        <v>3</v>
      </c>
      <c r="M2" s="10"/>
      <c r="N2" s="11" t="s">
        <v>50</v>
      </c>
      <c r="O2" s="11"/>
      <c r="P2" s="11"/>
      <c r="Q2" s="11"/>
      <c r="R2" s="9"/>
      <c r="S2" s="9"/>
      <c r="T2" s="9"/>
      <c r="U2" s="12"/>
    </row>
    <row r="3" spans="1:21" s="3" customFormat="1" ht="11.25" customHeight="1" x14ac:dyDescent="0.2">
      <c r="A3" s="5"/>
      <c r="B3" s="5"/>
      <c r="C3" s="5"/>
      <c r="D3" s="13" t="s">
        <v>4</v>
      </c>
      <c r="E3" s="13"/>
      <c r="F3" s="13"/>
      <c r="G3" s="14">
        <v>1</v>
      </c>
      <c r="H3" s="9"/>
      <c r="I3" s="6"/>
      <c r="J3" s="6"/>
      <c r="K3" s="6"/>
      <c r="L3" s="13" t="s">
        <v>5</v>
      </c>
      <c r="M3" s="13"/>
      <c r="N3" s="8"/>
      <c r="O3" s="8"/>
      <c r="P3" s="8"/>
      <c r="Q3" s="8"/>
      <c r="R3" s="8"/>
      <c r="S3" s="8"/>
      <c r="T3" s="8"/>
      <c r="U3" s="15"/>
    </row>
    <row r="4" spans="1:21" s="3" customFormat="1" ht="21.75" customHeight="1" x14ac:dyDescent="0.2">
      <c r="A4" s="16" t="s">
        <v>6</v>
      </c>
      <c r="B4" s="16" t="s">
        <v>7</v>
      </c>
      <c r="C4" s="16"/>
      <c r="D4" s="16" t="s">
        <v>8</v>
      </c>
      <c r="E4" s="17"/>
      <c r="F4" s="18" t="s">
        <v>9</v>
      </c>
      <c r="G4" s="18"/>
      <c r="H4" s="18"/>
      <c r="I4" s="16" t="s">
        <v>10</v>
      </c>
      <c r="J4" s="18" t="s">
        <v>11</v>
      </c>
      <c r="K4" s="18"/>
      <c r="L4" s="18"/>
      <c r="M4" s="18"/>
      <c r="N4" s="18"/>
      <c r="O4" s="18" t="s">
        <v>12</v>
      </c>
      <c r="P4" s="18"/>
      <c r="Q4" s="18"/>
      <c r="R4" s="18"/>
      <c r="S4" s="18"/>
      <c r="T4" s="18"/>
      <c r="U4" s="19"/>
    </row>
    <row r="5" spans="1:21" s="3" customFormat="1" ht="21" customHeight="1" x14ac:dyDescent="0.2">
      <c r="A5" s="20"/>
      <c r="B5" s="21"/>
      <c r="C5" s="22"/>
      <c r="D5" s="20"/>
      <c r="E5" s="23"/>
      <c r="F5" s="24" t="s">
        <v>13</v>
      </c>
      <c r="G5" s="25" t="s">
        <v>14</v>
      </c>
      <c r="H5" s="25" t="s">
        <v>15</v>
      </c>
      <c r="I5" s="20"/>
      <c r="J5" s="25" t="s">
        <v>16</v>
      </c>
      <c r="K5" s="25" t="s">
        <v>17</v>
      </c>
      <c r="L5" s="25" t="s">
        <v>18</v>
      </c>
      <c r="M5" s="25" t="s">
        <v>19</v>
      </c>
      <c r="N5" s="25" t="s">
        <v>20</v>
      </c>
      <c r="O5" s="25" t="s">
        <v>21</v>
      </c>
      <c r="P5" s="25" t="s">
        <v>22</v>
      </c>
      <c r="Q5" s="25" t="s">
        <v>23</v>
      </c>
      <c r="R5" s="25" t="s">
        <v>24</v>
      </c>
      <c r="S5" s="25" t="s">
        <v>25</v>
      </c>
      <c r="T5" s="25" t="s">
        <v>26</v>
      </c>
      <c r="U5" s="19"/>
    </row>
    <row r="6" spans="1:21" s="3" customFormat="1" ht="11.25" customHeight="1" x14ac:dyDescent="0.2">
      <c r="A6" s="26">
        <v>1</v>
      </c>
      <c r="B6" s="27">
        <v>2</v>
      </c>
      <c r="C6" s="27"/>
      <c r="D6" s="28">
        <v>3</v>
      </c>
      <c r="E6" s="28"/>
      <c r="F6" s="29">
        <v>4</v>
      </c>
      <c r="G6" s="28">
        <v>5</v>
      </c>
      <c r="H6" s="28">
        <v>6</v>
      </c>
      <c r="I6" s="28">
        <v>7</v>
      </c>
      <c r="J6" s="28">
        <v>8</v>
      </c>
      <c r="K6" s="28">
        <v>9</v>
      </c>
      <c r="L6" s="28">
        <v>10</v>
      </c>
      <c r="M6" s="28">
        <v>11</v>
      </c>
      <c r="N6" s="28">
        <v>12</v>
      </c>
      <c r="O6" s="28">
        <v>13</v>
      </c>
      <c r="P6" s="28">
        <v>14</v>
      </c>
      <c r="Q6" s="28">
        <v>15</v>
      </c>
      <c r="R6" s="28">
        <v>16</v>
      </c>
      <c r="S6" s="28">
        <v>17</v>
      </c>
      <c r="T6" s="28">
        <v>18</v>
      </c>
      <c r="U6" s="30"/>
    </row>
    <row r="7" spans="1:21" s="3" customFormat="1" ht="11.25" customHeight="1" x14ac:dyDescent="0.2">
      <c r="A7" s="31" t="s">
        <v>27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2"/>
    </row>
    <row r="8" spans="1:21" s="40" customFormat="1" ht="21.75" customHeight="1" x14ac:dyDescent="0.2">
      <c r="A8" s="26">
        <v>173</v>
      </c>
      <c r="B8" s="33" t="s">
        <v>28</v>
      </c>
      <c r="C8" s="34"/>
      <c r="D8" s="35">
        <v>200</v>
      </c>
      <c r="E8" s="36">
        <v>28.06</v>
      </c>
      <c r="F8" s="36">
        <v>7.3</v>
      </c>
      <c r="G8" s="36">
        <v>12.5</v>
      </c>
      <c r="H8" s="36">
        <v>54.3</v>
      </c>
      <c r="I8" s="36">
        <v>358.9</v>
      </c>
      <c r="J8" s="36">
        <v>0.14000000000000001</v>
      </c>
      <c r="K8" s="36">
        <v>0.18</v>
      </c>
      <c r="L8" s="36">
        <v>3.35</v>
      </c>
      <c r="M8" s="37">
        <v>3.6999999999999998E-2</v>
      </c>
      <c r="N8" s="38">
        <v>1.3</v>
      </c>
      <c r="O8" s="36">
        <v>147.6</v>
      </c>
      <c r="P8" s="36">
        <v>198.6</v>
      </c>
      <c r="Q8" s="35">
        <v>0</v>
      </c>
      <c r="R8" s="37">
        <v>0</v>
      </c>
      <c r="S8" s="36">
        <v>57.8</v>
      </c>
      <c r="T8" s="36">
        <v>1.3</v>
      </c>
      <c r="U8" s="39"/>
    </row>
    <row r="9" spans="1:21" s="40" customFormat="1" ht="12.75" customHeight="1" x14ac:dyDescent="0.2">
      <c r="A9" s="41">
        <v>3</v>
      </c>
      <c r="B9" s="42" t="s">
        <v>29</v>
      </c>
      <c r="C9" s="42"/>
      <c r="D9" s="43">
        <v>50</v>
      </c>
      <c r="E9" s="44">
        <v>17</v>
      </c>
      <c r="F9" s="44">
        <v>3.81</v>
      </c>
      <c r="G9" s="45">
        <v>2.77</v>
      </c>
      <c r="H9" s="44">
        <v>17.77</v>
      </c>
      <c r="I9" s="44">
        <v>142.9</v>
      </c>
      <c r="J9" s="44">
        <v>0.04</v>
      </c>
      <c r="K9" s="44">
        <v>0.02</v>
      </c>
      <c r="L9" s="43">
        <v>10</v>
      </c>
      <c r="M9" s="43">
        <v>0.02</v>
      </c>
      <c r="N9" s="44">
        <v>0.2</v>
      </c>
      <c r="O9" s="44">
        <v>16</v>
      </c>
      <c r="P9" s="44">
        <v>11</v>
      </c>
      <c r="Q9" s="43">
        <v>0.03</v>
      </c>
      <c r="R9" s="43">
        <v>2E-3</v>
      </c>
      <c r="S9" s="44">
        <v>9</v>
      </c>
      <c r="T9" s="44">
        <v>2.2000000000000002</v>
      </c>
      <c r="U9" s="46"/>
    </row>
    <row r="10" spans="1:21" s="40" customFormat="1" ht="12.75" customHeight="1" x14ac:dyDescent="0.2">
      <c r="A10" s="26">
        <v>377</v>
      </c>
      <c r="B10" s="47" t="s">
        <v>30</v>
      </c>
      <c r="C10" s="47"/>
      <c r="D10" s="35">
        <v>205</v>
      </c>
      <c r="E10" s="36">
        <v>4.53</v>
      </c>
      <c r="F10" s="36">
        <v>0.26</v>
      </c>
      <c r="G10" s="36">
        <v>0.06</v>
      </c>
      <c r="H10" s="36">
        <v>15.22</v>
      </c>
      <c r="I10" s="36">
        <f>F10*4+G10*9+H10*4</f>
        <v>62.46</v>
      </c>
      <c r="J10" s="36">
        <v>0</v>
      </c>
      <c r="K10" s="36">
        <v>0.01</v>
      </c>
      <c r="L10" s="36">
        <v>2.9</v>
      </c>
      <c r="M10" s="38">
        <v>0</v>
      </c>
      <c r="N10" s="36">
        <v>0.06</v>
      </c>
      <c r="O10" s="36">
        <v>8.0500000000000007</v>
      </c>
      <c r="P10" s="36">
        <v>9.7799999999999994</v>
      </c>
      <c r="Q10" s="36">
        <v>1.7000000000000001E-2</v>
      </c>
      <c r="R10" s="37">
        <v>0</v>
      </c>
      <c r="S10" s="36">
        <v>5.24</v>
      </c>
      <c r="T10" s="36">
        <v>0.87</v>
      </c>
      <c r="U10" s="39"/>
    </row>
    <row r="11" spans="1:21" s="40" customFormat="1" ht="11.25" customHeight="1" x14ac:dyDescent="0.2">
      <c r="A11" s="48">
        <v>338</v>
      </c>
      <c r="B11" s="47" t="s">
        <v>31</v>
      </c>
      <c r="C11" s="47"/>
      <c r="D11" s="35">
        <v>200</v>
      </c>
      <c r="E11" s="36">
        <v>28.71</v>
      </c>
      <c r="F11" s="36">
        <v>1.5</v>
      </c>
      <c r="G11" s="36">
        <v>0.5</v>
      </c>
      <c r="H11" s="36">
        <v>2.1</v>
      </c>
      <c r="I11" s="36">
        <v>94.5</v>
      </c>
      <c r="J11" s="36">
        <v>0.04</v>
      </c>
      <c r="K11" s="36">
        <v>0.02</v>
      </c>
      <c r="L11" s="35">
        <v>10</v>
      </c>
      <c r="M11" s="35">
        <v>0.02</v>
      </c>
      <c r="N11" s="36">
        <v>0.2</v>
      </c>
      <c r="O11" s="36">
        <v>16</v>
      </c>
      <c r="P11" s="36">
        <v>11</v>
      </c>
      <c r="Q11" s="35">
        <v>0.03</v>
      </c>
      <c r="R11" s="35">
        <v>2E-3</v>
      </c>
      <c r="S11" s="36">
        <v>9</v>
      </c>
      <c r="T11" s="36">
        <v>2.2000000000000002</v>
      </c>
      <c r="U11" s="39"/>
    </row>
    <row r="12" spans="1:21" s="40" customFormat="1" ht="11.25" customHeight="1" x14ac:dyDescent="0.2">
      <c r="A12" s="26" t="s">
        <v>32</v>
      </c>
      <c r="B12" s="47" t="s">
        <v>33</v>
      </c>
      <c r="C12" s="47"/>
      <c r="D12" s="35">
        <v>200</v>
      </c>
      <c r="E12" s="36"/>
      <c r="F12" s="36">
        <v>0.2</v>
      </c>
      <c r="G12" s="36">
        <v>0.2</v>
      </c>
      <c r="H12" s="36">
        <v>22.6</v>
      </c>
      <c r="I12" s="36">
        <v>90</v>
      </c>
      <c r="J12" s="36">
        <v>0</v>
      </c>
      <c r="K12" s="36">
        <v>0</v>
      </c>
      <c r="L12" s="36">
        <v>1.8</v>
      </c>
      <c r="M12" s="38">
        <v>0</v>
      </c>
      <c r="N12" s="36">
        <v>0</v>
      </c>
      <c r="O12" s="36">
        <v>16</v>
      </c>
      <c r="P12" s="36">
        <v>14</v>
      </c>
      <c r="Q12" s="36">
        <v>0</v>
      </c>
      <c r="R12" s="37">
        <v>0</v>
      </c>
      <c r="S12" s="36">
        <v>1</v>
      </c>
      <c r="T12" s="36">
        <v>0.2</v>
      </c>
      <c r="U12" s="39"/>
    </row>
    <row r="13" spans="1:21" s="3" customFormat="1" ht="11.25" customHeight="1" x14ac:dyDescent="0.2">
      <c r="A13" s="49" t="s">
        <v>34</v>
      </c>
      <c r="B13" s="49"/>
      <c r="C13" s="49"/>
      <c r="D13" s="50">
        <f t="shared" ref="D13:T13" si="0">SUM(D8:D11)</f>
        <v>655</v>
      </c>
      <c r="E13" s="51">
        <f t="shared" si="0"/>
        <v>78.300000000000011</v>
      </c>
      <c r="F13" s="51">
        <f t="shared" si="0"/>
        <v>12.87</v>
      </c>
      <c r="G13" s="51">
        <f t="shared" si="0"/>
        <v>15.83</v>
      </c>
      <c r="H13" s="51">
        <f t="shared" si="0"/>
        <v>89.389999999999986</v>
      </c>
      <c r="I13" s="51">
        <f t="shared" si="0"/>
        <v>658.76</v>
      </c>
      <c r="J13" s="51">
        <f t="shared" si="0"/>
        <v>0.22000000000000003</v>
      </c>
      <c r="K13" s="51">
        <f t="shared" si="0"/>
        <v>0.22999999999999998</v>
      </c>
      <c r="L13" s="51">
        <f t="shared" si="0"/>
        <v>26.25</v>
      </c>
      <c r="M13" s="51">
        <f t="shared" si="0"/>
        <v>7.6999999999999999E-2</v>
      </c>
      <c r="N13" s="51">
        <f t="shared" si="0"/>
        <v>1.76</v>
      </c>
      <c r="O13" s="51">
        <f t="shared" si="0"/>
        <v>187.65</v>
      </c>
      <c r="P13" s="51">
        <f t="shared" si="0"/>
        <v>230.38</v>
      </c>
      <c r="Q13" s="51">
        <f t="shared" si="0"/>
        <v>7.6999999999999999E-2</v>
      </c>
      <c r="R13" s="51">
        <f t="shared" si="0"/>
        <v>4.0000000000000001E-3</v>
      </c>
      <c r="S13" s="51">
        <f t="shared" si="0"/>
        <v>81.039999999999992</v>
      </c>
      <c r="T13" s="51">
        <f t="shared" si="0"/>
        <v>6.57</v>
      </c>
      <c r="U13" s="52"/>
    </row>
    <row r="14" spans="1:21" s="3" customFormat="1" ht="11.25" customHeight="1" x14ac:dyDescent="0.2">
      <c r="A14" s="53" t="s">
        <v>35</v>
      </c>
      <c r="B14" s="54"/>
      <c r="C14" s="54"/>
      <c r="D14" s="55"/>
      <c r="E14" s="56"/>
      <c r="F14" s="57">
        <f t="shared" ref="F14:T14" si="1">F13/F30</f>
        <v>0.14299999999999999</v>
      </c>
      <c r="G14" s="58">
        <f t="shared" si="1"/>
        <v>0.17206521739130434</v>
      </c>
      <c r="H14" s="58">
        <f t="shared" si="1"/>
        <v>0.23339425587467361</v>
      </c>
      <c r="I14" s="58">
        <f t="shared" si="1"/>
        <v>0.24219117647058824</v>
      </c>
      <c r="J14" s="58">
        <f t="shared" si="1"/>
        <v>0.15714285714285717</v>
      </c>
      <c r="K14" s="58">
        <f t="shared" si="1"/>
        <v>0.14374999999999999</v>
      </c>
      <c r="L14" s="58">
        <f t="shared" si="1"/>
        <v>0.375</v>
      </c>
      <c r="M14" s="58">
        <f t="shared" si="1"/>
        <v>8.5555555555555551E-2</v>
      </c>
      <c r="N14" s="58">
        <f t="shared" si="1"/>
        <v>0.14666666666666667</v>
      </c>
      <c r="O14" s="58">
        <f t="shared" si="1"/>
        <v>0.15637500000000001</v>
      </c>
      <c r="P14" s="58">
        <f t="shared" si="1"/>
        <v>0.19198333333333334</v>
      </c>
      <c r="Q14" s="58">
        <f t="shared" si="1"/>
        <v>5.4999999999999997E-3</v>
      </c>
      <c r="R14" s="58">
        <f t="shared" si="1"/>
        <v>0.04</v>
      </c>
      <c r="S14" s="58">
        <f t="shared" si="1"/>
        <v>0.27013333333333328</v>
      </c>
      <c r="T14" s="58">
        <f t="shared" si="1"/>
        <v>0.36499999999999999</v>
      </c>
      <c r="U14" s="59"/>
    </row>
    <row r="15" spans="1:21" s="3" customFormat="1" ht="11.25" customHeight="1" x14ac:dyDescent="0.2">
      <c r="A15" s="31" t="s">
        <v>36</v>
      </c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2"/>
    </row>
    <row r="16" spans="1:21" s="66" customFormat="1" ht="21.75" customHeight="1" x14ac:dyDescent="0.2">
      <c r="A16" s="60">
        <v>49</v>
      </c>
      <c r="B16" s="61" t="s">
        <v>37</v>
      </c>
      <c r="C16" s="62"/>
      <c r="D16" s="63">
        <v>110</v>
      </c>
      <c r="E16" s="64">
        <v>15.43</v>
      </c>
      <c r="F16" s="64">
        <v>1.5669999999999999</v>
      </c>
      <c r="G16" s="64">
        <v>12.03</v>
      </c>
      <c r="H16" s="64">
        <v>8.7799999999999994</v>
      </c>
      <c r="I16" s="64">
        <v>149.69999999999999</v>
      </c>
      <c r="J16" s="65">
        <v>0.05</v>
      </c>
      <c r="K16" s="64">
        <v>0.05</v>
      </c>
      <c r="L16" s="64">
        <v>20.667000000000002</v>
      </c>
      <c r="M16" s="65">
        <v>2E-3</v>
      </c>
      <c r="N16" s="63">
        <v>2.5</v>
      </c>
      <c r="O16" s="64">
        <v>32.83</v>
      </c>
      <c r="P16" s="64">
        <v>33.85</v>
      </c>
      <c r="Q16" s="65">
        <v>0.5</v>
      </c>
      <c r="R16" s="65">
        <v>2E-3</v>
      </c>
      <c r="S16" s="64">
        <v>16.63</v>
      </c>
      <c r="T16" s="64">
        <v>0.56000000000000005</v>
      </c>
      <c r="U16" s="39"/>
    </row>
    <row r="17" spans="1:21" s="40" customFormat="1" ht="22.5" customHeight="1" x14ac:dyDescent="0.2">
      <c r="A17" s="26">
        <v>96</v>
      </c>
      <c r="B17" s="33" t="s">
        <v>38</v>
      </c>
      <c r="C17" s="34"/>
      <c r="D17" s="38">
        <v>250</v>
      </c>
      <c r="E17" s="36">
        <v>15.3</v>
      </c>
      <c r="F17" s="36">
        <v>2.6</v>
      </c>
      <c r="G17" s="36">
        <v>6.13</v>
      </c>
      <c r="H17" s="36">
        <v>17.03</v>
      </c>
      <c r="I17" s="36">
        <v>133.69</v>
      </c>
      <c r="J17" s="38">
        <v>0.12</v>
      </c>
      <c r="K17" s="38">
        <v>7.3999999999999996E-2</v>
      </c>
      <c r="L17" s="36">
        <v>16</v>
      </c>
      <c r="M17" s="37">
        <v>0.04</v>
      </c>
      <c r="N17" s="36">
        <v>0</v>
      </c>
      <c r="O17" s="36">
        <v>25.3</v>
      </c>
      <c r="P17" s="36">
        <v>71.099999999999994</v>
      </c>
      <c r="Q17" s="36">
        <v>0.38</v>
      </c>
      <c r="R17" s="37">
        <v>3.0000000000000001E-3</v>
      </c>
      <c r="S17" s="36">
        <v>26.7</v>
      </c>
      <c r="T17" s="36">
        <v>0.95</v>
      </c>
      <c r="U17" s="39"/>
    </row>
    <row r="18" spans="1:21" s="40" customFormat="1" ht="12.75" customHeight="1" x14ac:dyDescent="0.2">
      <c r="A18" s="26">
        <v>259</v>
      </c>
      <c r="B18" s="33" t="s">
        <v>39</v>
      </c>
      <c r="C18" s="34"/>
      <c r="D18" s="35">
        <v>220</v>
      </c>
      <c r="E18" s="36">
        <v>55.86</v>
      </c>
      <c r="F18" s="36">
        <v>15.69</v>
      </c>
      <c r="G18" s="36">
        <v>16.510000000000002</v>
      </c>
      <c r="H18" s="36">
        <v>28.06</v>
      </c>
      <c r="I18" s="36">
        <v>323.63</v>
      </c>
      <c r="J18" s="36">
        <v>0.24</v>
      </c>
      <c r="K18" s="36">
        <v>0.22</v>
      </c>
      <c r="L18" s="36">
        <v>34.43</v>
      </c>
      <c r="M18" s="37">
        <v>0.06</v>
      </c>
      <c r="N18" s="38">
        <v>0.38</v>
      </c>
      <c r="O18" s="36">
        <v>46.42</v>
      </c>
      <c r="P18" s="67">
        <v>239.99</v>
      </c>
      <c r="Q18" s="67">
        <v>3.85</v>
      </c>
      <c r="R18" s="37">
        <v>2E-3</v>
      </c>
      <c r="S18" s="36">
        <v>61.45</v>
      </c>
      <c r="T18" s="36">
        <v>3.65</v>
      </c>
      <c r="U18" s="39"/>
    </row>
    <row r="19" spans="1:21" s="76" customFormat="1" ht="14.25" customHeight="1" x14ac:dyDescent="0.2">
      <c r="A19" s="68">
        <v>699</v>
      </c>
      <c r="B19" s="69" t="s">
        <v>40</v>
      </c>
      <c r="C19" s="70"/>
      <c r="D19" s="71">
        <v>200</v>
      </c>
      <c r="E19" s="72">
        <v>6.4</v>
      </c>
      <c r="F19" s="72">
        <v>0.1</v>
      </c>
      <c r="G19" s="73">
        <v>0</v>
      </c>
      <c r="H19" s="74">
        <v>15.7</v>
      </c>
      <c r="I19" s="72">
        <v>63.2</v>
      </c>
      <c r="J19" s="73">
        <v>1.7999999999999999E-2</v>
      </c>
      <c r="K19" s="73">
        <v>1.2E-2</v>
      </c>
      <c r="L19" s="74">
        <v>8</v>
      </c>
      <c r="M19" s="73">
        <v>0</v>
      </c>
      <c r="N19" s="72">
        <v>0.2</v>
      </c>
      <c r="O19" s="72">
        <v>10.8</v>
      </c>
      <c r="P19" s="72">
        <v>1.7</v>
      </c>
      <c r="Q19" s="72">
        <v>0</v>
      </c>
      <c r="R19" s="75">
        <v>0</v>
      </c>
      <c r="S19" s="72">
        <v>5.8</v>
      </c>
      <c r="T19" s="72">
        <v>1.6</v>
      </c>
    </row>
    <row r="20" spans="1:21" s="40" customFormat="1" ht="11.25" customHeight="1" x14ac:dyDescent="0.2">
      <c r="A20" s="77" t="s">
        <v>41</v>
      </c>
      <c r="B20" s="33" t="s">
        <v>42</v>
      </c>
      <c r="C20" s="34"/>
      <c r="D20" s="35">
        <v>40</v>
      </c>
      <c r="E20" s="36">
        <v>2.76</v>
      </c>
      <c r="F20" s="36">
        <f>2.64*D20/40</f>
        <v>2.64</v>
      </c>
      <c r="G20" s="36">
        <f>0.48*D20/40</f>
        <v>0.48</v>
      </c>
      <c r="H20" s="36">
        <f>13.68*D20/40</f>
        <v>13.680000000000001</v>
      </c>
      <c r="I20" s="67">
        <f>F20*4+G20*9+H20*4</f>
        <v>69.600000000000009</v>
      </c>
      <c r="J20" s="38">
        <f>0.08*D20/40</f>
        <v>0.08</v>
      </c>
      <c r="K20" s="36">
        <f>0.04*D20/40</f>
        <v>0.04</v>
      </c>
      <c r="L20" s="35">
        <v>0</v>
      </c>
      <c r="M20" s="35">
        <v>0</v>
      </c>
      <c r="N20" s="36">
        <f>2.4*D20/40</f>
        <v>2.4</v>
      </c>
      <c r="O20" s="36">
        <f>14*D20/40</f>
        <v>14</v>
      </c>
      <c r="P20" s="36">
        <f>63.2*D20/40</f>
        <v>63.2</v>
      </c>
      <c r="Q20" s="36">
        <f>1.2*D20/40</f>
        <v>1.2</v>
      </c>
      <c r="R20" s="37">
        <f>0.001*D20/40</f>
        <v>1E-3</v>
      </c>
      <c r="S20" s="36">
        <f>9.4*D20/40</f>
        <v>9.4</v>
      </c>
      <c r="T20" s="38">
        <f>0.78*D20/40</f>
        <v>0.78</v>
      </c>
      <c r="U20" s="39"/>
    </row>
    <row r="21" spans="1:21" s="40" customFormat="1" ht="11.25" customHeight="1" x14ac:dyDescent="0.2">
      <c r="A21" s="78" t="s">
        <v>41</v>
      </c>
      <c r="B21" s="33" t="s">
        <v>43</v>
      </c>
      <c r="C21" s="34"/>
      <c r="D21" s="35">
        <v>30</v>
      </c>
      <c r="E21" s="36">
        <v>2.25</v>
      </c>
      <c r="F21" s="36">
        <f>1.52*D21/30</f>
        <v>1.52</v>
      </c>
      <c r="G21" s="37">
        <f>0.16*D21/30</f>
        <v>0.16</v>
      </c>
      <c r="H21" s="37">
        <f>9.84*D21/30</f>
        <v>9.84</v>
      </c>
      <c r="I21" s="37">
        <f>F21*4+G21*9+H21*4</f>
        <v>46.879999999999995</v>
      </c>
      <c r="J21" s="37">
        <f>0.02*D21/30</f>
        <v>0.02</v>
      </c>
      <c r="K21" s="37">
        <f>0.01*D21/30</f>
        <v>0.01</v>
      </c>
      <c r="L21" s="37">
        <f>0.44*D21/30</f>
        <v>0.44</v>
      </c>
      <c r="M21" s="37">
        <v>0</v>
      </c>
      <c r="N21" s="37">
        <f>0.7*D21/30</f>
        <v>0.7</v>
      </c>
      <c r="O21" s="37">
        <f>4*D21/30</f>
        <v>4</v>
      </c>
      <c r="P21" s="37">
        <f>13*D21/30</f>
        <v>13</v>
      </c>
      <c r="Q21" s="37">
        <f>0.008*D21/30</f>
        <v>8.0000000000000002E-3</v>
      </c>
      <c r="R21" s="37">
        <f>0.001*D21/30</f>
        <v>1E-3</v>
      </c>
      <c r="S21" s="37">
        <v>0</v>
      </c>
      <c r="T21" s="37">
        <f>0.22*D21/30</f>
        <v>0.22</v>
      </c>
      <c r="U21" s="79"/>
    </row>
    <row r="22" spans="1:21" s="40" customFormat="1" ht="11.25" customHeight="1" x14ac:dyDescent="0.2">
      <c r="A22" s="49" t="s">
        <v>44</v>
      </c>
      <c r="B22" s="49"/>
      <c r="C22" s="49"/>
      <c r="D22" s="50">
        <f t="shared" ref="D22:I22" si="2">SUM(D16:D21)</f>
        <v>850</v>
      </c>
      <c r="E22" s="51">
        <f t="shared" si="2"/>
        <v>98.000000000000014</v>
      </c>
      <c r="F22" s="80">
        <f t="shared" si="2"/>
        <v>24.117000000000001</v>
      </c>
      <c r="G22" s="80">
        <f t="shared" si="2"/>
        <v>35.309999999999995</v>
      </c>
      <c r="H22" s="80">
        <f t="shared" si="2"/>
        <v>93.090000000000018</v>
      </c>
      <c r="I22" s="81">
        <f t="shared" si="2"/>
        <v>786.7</v>
      </c>
      <c r="J22" s="80">
        <f t="shared" ref="J22:S22" si="3">SUM(J16:J21)</f>
        <v>0.52800000000000002</v>
      </c>
      <c r="K22" s="80">
        <f t="shared" si="3"/>
        <v>0.40599999999999997</v>
      </c>
      <c r="L22" s="80">
        <f t="shared" si="3"/>
        <v>79.537000000000006</v>
      </c>
      <c r="M22" s="80">
        <f t="shared" si="3"/>
        <v>0.10200000000000001</v>
      </c>
      <c r="N22" s="80">
        <f t="shared" si="3"/>
        <v>6.1800000000000006</v>
      </c>
      <c r="O22" s="80">
        <f t="shared" si="3"/>
        <v>133.35</v>
      </c>
      <c r="P22" s="80">
        <f t="shared" si="3"/>
        <v>422.84</v>
      </c>
      <c r="Q22" s="80">
        <f t="shared" si="3"/>
        <v>5.9380000000000006</v>
      </c>
      <c r="R22" s="82">
        <f t="shared" si="3"/>
        <v>9.0000000000000011E-3</v>
      </c>
      <c r="S22" s="80">
        <f t="shared" si="3"/>
        <v>119.98</v>
      </c>
      <c r="T22" s="80">
        <f>SUM(T16:T21)</f>
        <v>7.76</v>
      </c>
      <c r="U22" s="39"/>
    </row>
    <row r="23" spans="1:21" s="3" customFormat="1" ht="11.25" customHeight="1" x14ac:dyDescent="0.2">
      <c r="A23" s="53" t="s">
        <v>35</v>
      </c>
      <c r="B23" s="54"/>
      <c r="C23" s="54"/>
      <c r="D23" s="55"/>
      <c r="E23" s="56">
        <f>98-E22</f>
        <v>0</v>
      </c>
      <c r="F23" s="57">
        <f t="shared" ref="F23:T23" si="4">F22/F30</f>
        <v>0.26796666666666669</v>
      </c>
      <c r="G23" s="58">
        <f t="shared" si="4"/>
        <v>0.38380434782608691</v>
      </c>
      <c r="H23" s="58">
        <f t="shared" si="4"/>
        <v>0.24305483028720631</v>
      </c>
      <c r="I23" s="58">
        <f t="shared" si="4"/>
        <v>0.2892279411764706</v>
      </c>
      <c r="J23" s="58">
        <f t="shared" si="4"/>
        <v>0.37714285714285717</v>
      </c>
      <c r="K23" s="58">
        <f t="shared" si="4"/>
        <v>0.25374999999999998</v>
      </c>
      <c r="L23" s="58">
        <f t="shared" si="4"/>
        <v>1.1362428571428573</v>
      </c>
      <c r="M23" s="58">
        <f t="shared" si="4"/>
        <v>0.11333333333333334</v>
      </c>
      <c r="N23" s="58">
        <f t="shared" si="4"/>
        <v>0.51500000000000001</v>
      </c>
      <c r="O23" s="58">
        <f t="shared" si="4"/>
        <v>0.111125</v>
      </c>
      <c r="P23" s="58">
        <f t="shared" si="4"/>
        <v>0.35236666666666666</v>
      </c>
      <c r="Q23" s="58">
        <f t="shared" si="4"/>
        <v>0.42414285714285721</v>
      </c>
      <c r="R23" s="58">
        <f t="shared" si="4"/>
        <v>9.0000000000000011E-2</v>
      </c>
      <c r="S23" s="58">
        <f t="shared" si="4"/>
        <v>0.39993333333333336</v>
      </c>
      <c r="T23" s="58">
        <f t="shared" si="4"/>
        <v>0.43111111111111111</v>
      </c>
      <c r="U23" s="52"/>
    </row>
    <row r="24" spans="1:21" s="3" customFormat="1" ht="11.25" customHeight="1" x14ac:dyDescent="0.2">
      <c r="A24" s="31" t="s">
        <v>45</v>
      </c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59"/>
    </row>
    <row r="25" spans="1:21" s="3" customFormat="1" ht="11.25" customHeight="1" x14ac:dyDescent="0.2">
      <c r="A25" s="83"/>
      <c r="B25" s="42"/>
      <c r="C25" s="42"/>
      <c r="D25" s="43"/>
      <c r="E25" s="44"/>
      <c r="F25" s="44"/>
      <c r="G25" s="84"/>
      <c r="H25" s="8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32"/>
    </row>
    <row r="26" spans="1:21" s="89" customFormat="1" ht="12" customHeight="1" x14ac:dyDescent="0.3">
      <c r="A26" s="85"/>
      <c r="B26" s="86"/>
      <c r="C26" s="86"/>
      <c r="D26" s="87"/>
      <c r="E26" s="88"/>
      <c r="F26" s="88"/>
      <c r="G26" s="88"/>
      <c r="H26" s="88"/>
      <c r="I26" s="88"/>
      <c r="J26" s="88"/>
      <c r="K26" s="88"/>
      <c r="L26" s="88"/>
      <c r="M26" s="88"/>
      <c r="N26" s="88"/>
      <c r="O26" s="88"/>
      <c r="P26" s="88"/>
      <c r="Q26" s="88"/>
      <c r="R26" s="88"/>
      <c r="S26" s="88"/>
      <c r="T26" s="88"/>
    </row>
    <row r="27" spans="1:21" s="89" customFormat="1" ht="13.5" customHeight="1" x14ac:dyDescent="0.3">
      <c r="A27" s="90" t="s">
        <v>46</v>
      </c>
      <c r="B27" s="91"/>
      <c r="C27" s="91"/>
      <c r="D27" s="50">
        <f t="shared" ref="D27:T27" si="5">SUM(D25:D26)</f>
        <v>0</v>
      </c>
      <c r="E27" s="51">
        <f t="shared" si="5"/>
        <v>0</v>
      </c>
      <c r="F27" s="51">
        <f t="shared" si="5"/>
        <v>0</v>
      </c>
      <c r="G27" s="51">
        <f t="shared" si="5"/>
        <v>0</v>
      </c>
      <c r="H27" s="51">
        <f t="shared" si="5"/>
        <v>0</v>
      </c>
      <c r="I27" s="51">
        <f t="shared" si="5"/>
        <v>0</v>
      </c>
      <c r="J27" s="51">
        <f t="shared" si="5"/>
        <v>0</v>
      </c>
      <c r="K27" s="51">
        <f t="shared" si="5"/>
        <v>0</v>
      </c>
      <c r="L27" s="51">
        <f t="shared" si="5"/>
        <v>0</v>
      </c>
      <c r="M27" s="51">
        <f t="shared" si="5"/>
        <v>0</v>
      </c>
      <c r="N27" s="51">
        <f t="shared" si="5"/>
        <v>0</v>
      </c>
      <c r="O27" s="51">
        <f t="shared" si="5"/>
        <v>0</v>
      </c>
      <c r="P27" s="51">
        <f t="shared" si="5"/>
        <v>0</v>
      </c>
      <c r="Q27" s="51">
        <f t="shared" si="5"/>
        <v>0</v>
      </c>
      <c r="R27" s="51">
        <f t="shared" si="5"/>
        <v>0</v>
      </c>
      <c r="S27" s="51">
        <f t="shared" si="5"/>
        <v>0</v>
      </c>
      <c r="T27" s="51">
        <f t="shared" si="5"/>
        <v>0</v>
      </c>
    </row>
    <row r="28" spans="1:21" s="3" customFormat="1" ht="11.25" customHeight="1" x14ac:dyDescent="0.2">
      <c r="A28" s="53" t="s">
        <v>35</v>
      </c>
      <c r="B28" s="54"/>
      <c r="C28" s="54"/>
      <c r="D28" s="55"/>
      <c r="E28" s="92"/>
      <c r="F28" s="93">
        <f>F27/F30</f>
        <v>0</v>
      </c>
      <c r="G28" s="58">
        <f t="shared" ref="G28:T28" si="6">G27/G30</f>
        <v>0</v>
      </c>
      <c r="H28" s="58">
        <f t="shared" si="6"/>
        <v>0</v>
      </c>
      <c r="I28" s="58">
        <f t="shared" si="6"/>
        <v>0</v>
      </c>
      <c r="J28" s="58">
        <f t="shared" si="6"/>
        <v>0</v>
      </c>
      <c r="K28" s="58">
        <f t="shared" si="6"/>
        <v>0</v>
      </c>
      <c r="L28" s="58">
        <f t="shared" si="6"/>
        <v>0</v>
      </c>
      <c r="M28" s="58">
        <f t="shared" si="6"/>
        <v>0</v>
      </c>
      <c r="N28" s="58">
        <f t="shared" si="6"/>
        <v>0</v>
      </c>
      <c r="O28" s="58">
        <f t="shared" si="6"/>
        <v>0</v>
      </c>
      <c r="P28" s="58">
        <f t="shared" si="6"/>
        <v>0</v>
      </c>
      <c r="Q28" s="58">
        <f t="shared" si="6"/>
        <v>0</v>
      </c>
      <c r="R28" s="58">
        <f t="shared" si="6"/>
        <v>0</v>
      </c>
      <c r="S28" s="58">
        <f t="shared" si="6"/>
        <v>0</v>
      </c>
      <c r="T28" s="58">
        <f t="shared" si="6"/>
        <v>0</v>
      </c>
      <c r="U28" s="52"/>
    </row>
    <row r="29" spans="1:21" s="3" customFormat="1" ht="11.25" customHeight="1" x14ac:dyDescent="0.2">
      <c r="A29" s="90" t="s">
        <v>47</v>
      </c>
      <c r="B29" s="91"/>
      <c r="C29" s="91"/>
      <c r="D29" s="94">
        <f>D22+D13</f>
        <v>1505</v>
      </c>
      <c r="E29" s="95">
        <f>E22+E13</f>
        <v>176.3</v>
      </c>
      <c r="F29" s="80">
        <f t="shared" ref="F29:T29" si="7">SUM(F13,F22,F27)</f>
        <v>36.987000000000002</v>
      </c>
      <c r="G29" s="81">
        <f t="shared" si="7"/>
        <v>51.139999999999993</v>
      </c>
      <c r="H29" s="81">
        <f t="shared" si="7"/>
        <v>182.48000000000002</v>
      </c>
      <c r="I29" s="81">
        <f t="shared" si="7"/>
        <v>1445.46</v>
      </c>
      <c r="J29" s="80">
        <f t="shared" si="7"/>
        <v>0.748</v>
      </c>
      <c r="K29" s="80">
        <f t="shared" si="7"/>
        <v>0.6359999999999999</v>
      </c>
      <c r="L29" s="80">
        <f t="shared" si="7"/>
        <v>105.78700000000001</v>
      </c>
      <c r="M29" s="80">
        <f t="shared" si="7"/>
        <v>0.17899999999999999</v>
      </c>
      <c r="N29" s="80">
        <f t="shared" si="7"/>
        <v>7.94</v>
      </c>
      <c r="O29" s="80">
        <f t="shared" si="7"/>
        <v>321</v>
      </c>
      <c r="P29" s="81">
        <f t="shared" si="7"/>
        <v>653.22</v>
      </c>
      <c r="Q29" s="82">
        <f t="shared" si="7"/>
        <v>6.0150000000000006</v>
      </c>
      <c r="R29" s="82">
        <f t="shared" si="7"/>
        <v>1.3000000000000001E-2</v>
      </c>
      <c r="S29" s="80">
        <f t="shared" si="7"/>
        <v>201.01999999999998</v>
      </c>
      <c r="T29" s="80">
        <f t="shared" si="7"/>
        <v>14.33</v>
      </c>
      <c r="U29" s="59"/>
    </row>
    <row r="30" spans="1:21" s="3" customFormat="1" ht="11.25" customHeight="1" x14ac:dyDescent="0.2">
      <c r="A30" s="53" t="s">
        <v>48</v>
      </c>
      <c r="B30" s="54"/>
      <c r="C30" s="54"/>
      <c r="D30" s="55"/>
      <c r="E30" s="96"/>
      <c r="F30" s="36">
        <v>90</v>
      </c>
      <c r="G30" s="67">
        <v>92</v>
      </c>
      <c r="H30" s="67">
        <v>383</v>
      </c>
      <c r="I30" s="67">
        <v>2720</v>
      </c>
      <c r="J30" s="36">
        <v>1.4</v>
      </c>
      <c r="K30" s="36">
        <v>1.6</v>
      </c>
      <c r="L30" s="35">
        <v>70</v>
      </c>
      <c r="M30" s="36">
        <v>0.9</v>
      </c>
      <c r="N30" s="35">
        <v>12</v>
      </c>
      <c r="O30" s="35">
        <v>1200</v>
      </c>
      <c r="P30" s="35">
        <v>1200</v>
      </c>
      <c r="Q30" s="35">
        <v>14</v>
      </c>
      <c r="R30" s="67">
        <v>0.1</v>
      </c>
      <c r="S30" s="35">
        <v>300</v>
      </c>
      <c r="T30" s="36">
        <v>18</v>
      </c>
      <c r="U30" s="97"/>
    </row>
    <row r="31" spans="1:21" s="3" customFormat="1" ht="11.25" customHeight="1" x14ac:dyDescent="0.2">
      <c r="A31" s="53" t="s">
        <v>35</v>
      </c>
      <c r="B31" s="54"/>
      <c r="C31" s="54"/>
      <c r="D31" s="55"/>
      <c r="E31" s="96"/>
      <c r="F31" s="98">
        <f t="shared" ref="F31:T31" si="8">F29/F30</f>
        <v>0.4109666666666667</v>
      </c>
      <c r="G31" s="58">
        <f t="shared" si="8"/>
        <v>0.55586956521739128</v>
      </c>
      <c r="H31" s="99">
        <f t="shared" si="8"/>
        <v>0.47644908616187992</v>
      </c>
      <c r="I31" s="99">
        <f t="shared" si="8"/>
        <v>0.53141911764705885</v>
      </c>
      <c r="J31" s="99">
        <f t="shared" si="8"/>
        <v>0.53428571428571436</v>
      </c>
      <c r="K31" s="99">
        <f t="shared" si="8"/>
        <v>0.39749999999999991</v>
      </c>
      <c r="L31" s="99">
        <f t="shared" si="8"/>
        <v>1.5112428571428573</v>
      </c>
      <c r="M31" s="100">
        <f t="shared" si="8"/>
        <v>0.19888888888888887</v>
      </c>
      <c r="N31" s="99">
        <f t="shared" si="8"/>
        <v>0.66166666666666674</v>
      </c>
      <c r="O31" s="99">
        <f t="shared" si="8"/>
        <v>0.26750000000000002</v>
      </c>
      <c r="P31" s="99">
        <f t="shared" si="8"/>
        <v>0.54435</v>
      </c>
      <c r="Q31" s="99">
        <f t="shared" si="8"/>
        <v>0.42964285714285716</v>
      </c>
      <c r="R31" s="99">
        <f>R29/R30</f>
        <v>0.13</v>
      </c>
      <c r="S31" s="99">
        <f t="shared" si="8"/>
        <v>0.67006666666666659</v>
      </c>
      <c r="T31" s="100">
        <f t="shared" si="8"/>
        <v>0.7961111111111111</v>
      </c>
      <c r="U31" s="101"/>
    </row>
    <row r="32" spans="1:21" s="3" customFormat="1" ht="11.25" customHeight="1" x14ac:dyDescent="0.2">
      <c r="A32" s="5"/>
      <c r="B32" s="5"/>
      <c r="C32" s="102"/>
      <c r="D32" s="102"/>
      <c r="E32" s="102"/>
      <c r="F32" s="103"/>
      <c r="G32" s="9"/>
      <c r="H32" s="6"/>
      <c r="I32" s="6"/>
      <c r="J32" s="9"/>
      <c r="K32" s="9"/>
      <c r="L32" s="9"/>
      <c r="M32" s="104" t="s">
        <v>49</v>
      </c>
      <c r="N32" s="104"/>
      <c r="O32" s="104"/>
      <c r="P32" s="104"/>
      <c r="Q32" s="104"/>
      <c r="R32" s="104"/>
      <c r="S32" s="104"/>
      <c r="T32" s="104"/>
      <c r="U32" s="105"/>
    </row>
  </sheetData>
  <mergeCells count="37">
    <mergeCell ref="B25:C25"/>
    <mergeCell ref="B26:C26"/>
    <mergeCell ref="A28:D28"/>
    <mergeCell ref="A30:D30"/>
    <mergeCell ref="A31:D31"/>
    <mergeCell ref="M32:T32"/>
    <mergeCell ref="B18:C18"/>
    <mergeCell ref="B19:C19"/>
    <mergeCell ref="B20:C20"/>
    <mergeCell ref="B21:C21"/>
    <mergeCell ref="A23:D23"/>
    <mergeCell ref="A24:T24"/>
    <mergeCell ref="B11:C11"/>
    <mergeCell ref="B12:C12"/>
    <mergeCell ref="A14:D14"/>
    <mergeCell ref="A15:T15"/>
    <mergeCell ref="B16:C16"/>
    <mergeCell ref="B17:C17"/>
    <mergeCell ref="O4:T4"/>
    <mergeCell ref="B6:C6"/>
    <mergeCell ref="A7:T7"/>
    <mergeCell ref="B8:C8"/>
    <mergeCell ref="B9:C9"/>
    <mergeCell ref="B10:C10"/>
    <mergeCell ref="A4:A5"/>
    <mergeCell ref="B4:C5"/>
    <mergeCell ref="D4:D5"/>
    <mergeCell ref="F4:H4"/>
    <mergeCell ref="I4:I5"/>
    <mergeCell ref="J4:N4"/>
    <mergeCell ref="A1:T1"/>
    <mergeCell ref="G2:I2"/>
    <mergeCell ref="L2:M2"/>
    <mergeCell ref="N2:Q2"/>
    <mergeCell ref="D3:F3"/>
    <mergeCell ref="L3:M3"/>
    <mergeCell ref="N3:T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2025-03-18T19:03:12Z</dcterms:modified>
</cp:coreProperties>
</file>