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0115" windowHeight="7485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S27" i="1"/>
  <c r="O27"/>
  <c r="K27"/>
  <c r="G27"/>
  <c r="T26"/>
  <c r="T27" s="1"/>
  <c r="S26"/>
  <c r="R26"/>
  <c r="R27" s="1"/>
  <c r="Q26"/>
  <c r="Q27" s="1"/>
  <c r="P26"/>
  <c r="P27" s="1"/>
  <c r="O26"/>
  <c r="N26"/>
  <c r="N27" s="1"/>
  <c r="M26"/>
  <c r="M27" s="1"/>
  <c r="L26"/>
  <c r="L27" s="1"/>
  <c r="K26"/>
  <c r="J26"/>
  <c r="J27" s="1"/>
  <c r="I26"/>
  <c r="I27" s="1"/>
  <c r="H26"/>
  <c r="H27" s="1"/>
  <c r="G26"/>
  <c r="F26"/>
  <c r="F27" s="1"/>
  <c r="E26"/>
  <c r="D26"/>
  <c r="S21"/>
  <c r="S22" s="1"/>
  <c r="M21"/>
  <c r="M22" s="1"/>
  <c r="E21"/>
  <c r="E22" s="1"/>
  <c r="D21"/>
  <c r="D28" s="1"/>
  <c r="T20"/>
  <c r="R20"/>
  <c r="R21" s="1"/>
  <c r="Q20"/>
  <c r="P20"/>
  <c r="O20"/>
  <c r="O21" s="1"/>
  <c r="O22" s="1"/>
  <c r="N20"/>
  <c r="N21" s="1"/>
  <c r="L20"/>
  <c r="L21" s="1"/>
  <c r="L22" s="1"/>
  <c r="K20"/>
  <c r="J20"/>
  <c r="H20"/>
  <c r="G20"/>
  <c r="F20"/>
  <c r="I20" s="1"/>
  <c r="T18"/>
  <c r="T21" s="1"/>
  <c r="T22" s="1"/>
  <c r="S18"/>
  <c r="R18"/>
  <c r="Q18"/>
  <c r="Q21" s="1"/>
  <c r="Q22" s="1"/>
  <c r="P18"/>
  <c r="P21" s="1"/>
  <c r="P22" s="1"/>
  <c r="O18"/>
  <c r="N18"/>
  <c r="K18"/>
  <c r="K21" s="1"/>
  <c r="K22" s="1"/>
  <c r="J18"/>
  <c r="J21" s="1"/>
  <c r="H18"/>
  <c r="H21" s="1"/>
  <c r="H22" s="1"/>
  <c r="G18"/>
  <c r="G21" s="1"/>
  <c r="G22" s="1"/>
  <c r="F18"/>
  <c r="F21" s="1"/>
  <c r="R12"/>
  <c r="N12"/>
  <c r="J12"/>
  <c r="F12"/>
  <c r="T11"/>
  <c r="S11"/>
  <c r="S28" s="1"/>
  <c r="S30" s="1"/>
  <c r="R11"/>
  <c r="Q11"/>
  <c r="Q28" s="1"/>
  <c r="Q30" s="1"/>
  <c r="P11"/>
  <c r="P28" s="1"/>
  <c r="P30" s="1"/>
  <c r="O11"/>
  <c r="N11"/>
  <c r="M11"/>
  <c r="M28" s="1"/>
  <c r="M30" s="1"/>
  <c r="L11"/>
  <c r="L28" s="1"/>
  <c r="L30" s="1"/>
  <c r="K11"/>
  <c r="K28" s="1"/>
  <c r="K30" s="1"/>
  <c r="J11"/>
  <c r="I11"/>
  <c r="H11"/>
  <c r="H28" s="1"/>
  <c r="H30" s="1"/>
  <c r="G11"/>
  <c r="G28" s="1"/>
  <c r="G30" s="1"/>
  <c r="F11"/>
  <c r="E11"/>
  <c r="E28" s="1"/>
  <c r="D11"/>
  <c r="I9"/>
  <c r="N3"/>
  <c r="N2"/>
  <c r="J22" l="1"/>
  <c r="J28"/>
  <c r="J30" s="1"/>
  <c r="N22"/>
  <c r="N28"/>
  <c r="N30" s="1"/>
  <c r="R22"/>
  <c r="R28"/>
  <c r="R30" s="1"/>
  <c r="F22"/>
  <c r="F28"/>
  <c r="F30" s="1"/>
  <c r="T28"/>
  <c r="T30" s="1"/>
  <c r="O28"/>
  <c r="O30" s="1"/>
  <c r="I28"/>
  <c r="I30" s="1"/>
  <c r="M12"/>
  <c r="Q12"/>
  <c r="H12"/>
  <c r="L12"/>
  <c r="T12"/>
  <c r="I18"/>
  <c r="I21" s="1"/>
  <c r="I22" s="1"/>
  <c r="G12"/>
  <c r="K12"/>
  <c r="O12"/>
  <c r="S12"/>
  <c r="I12"/>
  <c r="P12"/>
</calcChain>
</file>

<file path=xl/sharedStrings.xml><?xml version="1.0" encoding="utf-8"?>
<sst xmlns="http://schemas.openxmlformats.org/spreadsheetml/2006/main" count="54" uniqueCount="48">
  <si>
    <t>Примерное меню и пищевая ценность приготовляемых блюд (лист 10)</t>
  </si>
  <si>
    <t xml:space="preserve">Рацион: Школа </t>
  </si>
  <si>
    <t>пятница</t>
  </si>
  <si>
    <t>Сезон:</t>
  </si>
  <si>
    <t>Неделя:</t>
  </si>
  <si>
    <t>Возраст: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</si>
  <si>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</si>
  <si>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</si>
  <si>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</si>
  <si>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</si>
  <si>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</si>
  <si>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</si>
  <si>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</si>
  <si>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</si>
  <si>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</si>
  <si>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</si>
  <si>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</si>
  <si>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В2</t>
  </si>
  <si>
    <t>C</t>
  </si>
  <si>
    <t>A</t>
  </si>
  <si>
    <t>E</t>
  </si>
  <si>
    <t>Ca</t>
  </si>
  <si>
    <t>P</t>
  </si>
  <si>
    <t>ZN</t>
  </si>
  <si>
    <t>I</t>
  </si>
  <si>
    <t>Mg</t>
  </si>
  <si>
    <t>Fe</t>
  </si>
  <si>
    <t xml:space="preserve">Завтрак </t>
  </si>
  <si>
    <t>ПР</t>
  </si>
  <si>
    <t>Блинчики с фруктовой начинкой п/ф и сахарной пудрой 160/5</t>
  </si>
  <si>
    <t>Чай с лимоном</t>
  </si>
  <si>
    <t xml:space="preserve">Фрукт порционно </t>
  </si>
  <si>
    <t xml:space="preserve">Итого за Завтрак </t>
  </si>
  <si>
    <t>% от суточной нормы</t>
  </si>
  <si>
    <t>Обед (полноценный рацион питания)</t>
  </si>
  <si>
    <t>Винегрет овощной</t>
  </si>
  <si>
    <t>Суп с рыбними консервами</t>
  </si>
  <si>
    <t xml:space="preserve">Жаркое по- домашнему </t>
  </si>
  <si>
    <t>Напиток лимонный</t>
  </si>
  <si>
    <t>Хлеб ржано-пшеничный</t>
  </si>
  <si>
    <t>Кондитерское изделие</t>
  </si>
  <si>
    <t>Хлеб пшеничный</t>
  </si>
  <si>
    <t>Итого за Обед (полноценный рацион питания)</t>
  </si>
  <si>
    <t>Полдник</t>
  </si>
  <si>
    <t>Итого за Полдник</t>
  </si>
  <si>
    <t>Итого в день</t>
  </si>
  <si>
    <t>суточная норма</t>
  </si>
  <si>
    <t>Приложение 8 к СанПиН 2.3/2.4.3590-20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</si>
</sst>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%"/>
  </numFmts>
  <fonts count="3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00">
    <xf numFmtId="0" fontId="0" fillId="0" borderId="0" xfId="0"/>
    <xf numFmtId="0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/>
    </xf>
    <xf numFmtId="2" fontId="2" fillId="2" borderId="0" xfId="0" applyNumberFormat="1" applyFont="1" applyFill="1"/>
    <xf numFmtId="0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1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center"/>
    </xf>
    <xf numFmtId="1" fontId="2" fillId="2" borderId="0" xfId="0" applyNumberFormat="1" applyFont="1" applyFill="1" applyAlignment="1">
      <alignment horizontal="left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/>
    </xf>
    <xf numFmtId="1" fontId="2" fillId="3" borderId="6" xfId="0" applyNumberFormat="1" applyFont="1" applyFill="1" applyBorder="1" applyAlignment="1">
      <alignment horizontal="center" vertical="center"/>
    </xf>
    <xf numFmtId="1" fontId="2" fillId="2" borderId="6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left" indent="1"/>
    </xf>
    <xf numFmtId="0" fontId="1" fillId="2" borderId="4" xfId="0" applyFont="1" applyFill="1" applyBorder="1" applyAlignment="1">
      <alignment horizontal="left" indent="1"/>
    </xf>
    <xf numFmtId="0" fontId="1" fillId="2" borderId="5" xfId="0" applyFont="1" applyFill="1" applyBorder="1" applyAlignment="1">
      <alignment horizontal="left" indent="1"/>
    </xf>
    <xf numFmtId="1" fontId="2" fillId="3" borderId="6" xfId="0" applyNumberFormat="1" applyFont="1" applyFill="1" applyBorder="1" applyAlignment="1">
      <alignment horizontal="center" vertical="center"/>
    </xf>
    <xf numFmtId="0" fontId="2" fillId="3" borderId="3" xfId="0" applyNumberFormat="1" applyFont="1" applyFill="1" applyBorder="1" applyAlignment="1">
      <alignment horizontal="left" vertical="center" wrapText="1"/>
    </xf>
    <xf numFmtId="0" fontId="2" fillId="3" borderId="5" xfId="0" applyNumberFormat="1" applyFont="1" applyFill="1" applyBorder="1" applyAlignment="1">
      <alignment horizontal="left" vertical="center" wrapText="1"/>
    </xf>
    <xf numFmtId="1" fontId="2" fillId="3" borderId="6" xfId="0" applyNumberFormat="1" applyFont="1" applyFill="1" applyBorder="1" applyAlignment="1">
      <alignment horizontal="center" vertical="top"/>
    </xf>
    <xf numFmtId="2" fontId="2" fillId="3" borderId="6" xfId="0" applyNumberFormat="1" applyFont="1" applyFill="1" applyBorder="1" applyAlignment="1">
      <alignment horizontal="center" vertical="top"/>
    </xf>
    <xf numFmtId="164" fontId="2" fillId="3" borderId="6" xfId="0" applyNumberFormat="1" applyFont="1" applyFill="1" applyBorder="1" applyAlignment="1">
      <alignment horizontal="center" vertical="top"/>
    </xf>
    <xf numFmtId="0" fontId="2" fillId="3" borderId="6" xfId="0" applyNumberFormat="1" applyFont="1" applyFill="1" applyBorder="1" applyAlignment="1">
      <alignment horizontal="center" vertical="top"/>
    </xf>
    <xf numFmtId="0" fontId="2" fillId="3" borderId="10" xfId="0" applyNumberFormat="1" applyFont="1" applyFill="1" applyBorder="1" applyAlignment="1">
      <alignment horizontal="left" vertical="center" wrapText="1"/>
    </xf>
    <xf numFmtId="0" fontId="2" fillId="3" borderId="11" xfId="0" applyNumberFormat="1" applyFont="1" applyFill="1" applyBorder="1" applyAlignment="1">
      <alignment horizontal="left" vertical="center" wrapText="1"/>
    </xf>
    <xf numFmtId="3" fontId="2" fillId="3" borderId="6" xfId="0" applyNumberFormat="1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1" fontId="1" fillId="2" borderId="6" xfId="0" applyNumberFormat="1" applyFont="1" applyFill="1" applyBorder="1" applyAlignment="1"/>
    <xf numFmtId="2" fontId="1" fillId="2" borderId="6" xfId="0" applyNumberFormat="1" applyFont="1" applyFill="1" applyBorder="1" applyAlignment="1"/>
    <xf numFmtId="2" fontId="1" fillId="2" borderId="6" xfId="0" applyNumberFormat="1" applyFont="1" applyFill="1" applyBorder="1" applyAlignment="1">
      <alignment horizontal="center" vertical="top"/>
    </xf>
    <xf numFmtId="1" fontId="1" fillId="2" borderId="6" xfId="0" applyNumberFormat="1" applyFont="1" applyFill="1" applyBorder="1" applyAlignment="1">
      <alignment horizontal="center" vertical="top"/>
    </xf>
    <xf numFmtId="165" fontId="1" fillId="2" borderId="6" xfId="0" applyNumberFormat="1" applyFont="1" applyFill="1" applyBorder="1" applyAlignment="1">
      <alignment horizontal="center" vertical="top"/>
    </xf>
    <xf numFmtId="10" fontId="1" fillId="2" borderId="3" xfId="0" applyNumberFormat="1" applyFont="1" applyFill="1" applyBorder="1" applyAlignment="1">
      <alignment horizontal="left"/>
    </xf>
    <xf numFmtId="10" fontId="1" fillId="2" borderId="4" xfId="0" applyNumberFormat="1" applyFont="1" applyFill="1" applyBorder="1" applyAlignment="1">
      <alignment horizontal="left"/>
    </xf>
    <xf numFmtId="10" fontId="1" fillId="2" borderId="5" xfId="0" applyNumberFormat="1" applyFont="1" applyFill="1" applyBorder="1" applyAlignment="1">
      <alignment horizontal="left"/>
    </xf>
    <xf numFmtId="10" fontId="1" fillId="2" borderId="4" xfId="0" applyNumberFormat="1" applyFont="1" applyFill="1" applyBorder="1" applyAlignment="1">
      <alignment horizontal="left"/>
    </xf>
    <xf numFmtId="10" fontId="1" fillId="2" borderId="4" xfId="0" applyNumberFormat="1" applyFont="1" applyFill="1" applyBorder="1" applyAlignment="1">
      <alignment horizontal="center" vertical="top"/>
    </xf>
    <xf numFmtId="166" fontId="1" fillId="2" borderId="6" xfId="0" applyNumberFormat="1" applyFont="1" applyFill="1" applyBorder="1" applyAlignment="1">
      <alignment horizontal="center" vertical="top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left" vertical="center" wrapText="1"/>
    </xf>
    <xf numFmtId="1" fontId="2" fillId="2" borderId="6" xfId="0" applyNumberFormat="1" applyFont="1" applyFill="1" applyBorder="1" applyAlignment="1">
      <alignment horizontal="center" vertical="top"/>
    </xf>
    <xf numFmtId="2" fontId="2" fillId="2" borderId="6" xfId="0" applyNumberFormat="1" applyFont="1" applyFill="1" applyBorder="1" applyAlignment="1">
      <alignment horizontal="center" vertical="top"/>
    </xf>
    <xf numFmtId="164" fontId="2" fillId="2" borderId="6" xfId="0" applyNumberFormat="1" applyFont="1" applyFill="1" applyBorder="1" applyAlignment="1">
      <alignment horizontal="center" vertical="top"/>
    </xf>
    <xf numFmtId="0" fontId="2" fillId="2" borderId="6" xfId="0" applyNumberFormat="1" applyFont="1" applyFill="1" applyBorder="1" applyAlignment="1">
      <alignment horizontal="center" vertical="top"/>
    </xf>
    <xf numFmtId="165" fontId="2" fillId="2" borderId="6" xfId="0" applyNumberFormat="1" applyFont="1" applyFill="1" applyBorder="1" applyAlignment="1">
      <alignment horizontal="center" vertical="top"/>
    </xf>
    <xf numFmtId="1" fontId="2" fillId="2" borderId="6" xfId="1" applyNumberFormat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left" vertical="center" wrapText="1"/>
    </xf>
    <xf numFmtId="0" fontId="2" fillId="2" borderId="5" xfId="1" applyNumberFormat="1" applyFont="1" applyFill="1" applyBorder="1" applyAlignment="1">
      <alignment horizontal="left" vertical="center" wrapText="1"/>
    </xf>
    <xf numFmtId="1" fontId="2" fillId="2" borderId="6" xfId="1" applyNumberFormat="1" applyFont="1" applyFill="1" applyBorder="1" applyAlignment="1">
      <alignment horizontal="center" vertical="top"/>
    </xf>
    <xf numFmtId="2" fontId="2" fillId="2" borderId="6" xfId="1" applyNumberFormat="1" applyFont="1" applyFill="1" applyBorder="1" applyAlignment="1">
      <alignment horizontal="center" vertical="top"/>
    </xf>
    <xf numFmtId="0" fontId="2" fillId="2" borderId="6" xfId="1" applyNumberFormat="1" applyFont="1" applyFill="1" applyBorder="1" applyAlignment="1">
      <alignment horizontal="center" vertical="top"/>
    </xf>
    <xf numFmtId="165" fontId="2" fillId="2" borderId="6" xfId="1" applyNumberFormat="1" applyFont="1" applyFill="1" applyBorder="1" applyAlignment="1">
      <alignment horizontal="center" vertical="top"/>
    </xf>
    <xf numFmtId="164" fontId="2" fillId="2" borderId="6" xfId="1" applyNumberFormat="1" applyFont="1" applyFill="1" applyBorder="1" applyAlignment="1">
      <alignment horizontal="center" vertical="top"/>
    </xf>
    <xf numFmtId="2" fontId="2" fillId="2" borderId="6" xfId="0" applyNumberFormat="1" applyFont="1" applyFill="1" applyBorder="1" applyAlignment="1">
      <alignment horizontal="center" vertical="center"/>
    </xf>
    <xf numFmtId="0" fontId="2" fillId="2" borderId="12" xfId="1" applyNumberFormat="1" applyFont="1" applyFill="1" applyBorder="1" applyAlignment="1">
      <alignment horizontal="left" vertical="center" wrapText="1"/>
    </xf>
    <xf numFmtId="0" fontId="2" fillId="2" borderId="13" xfId="1" applyNumberFormat="1" applyFont="1" applyFill="1" applyBorder="1" applyAlignment="1">
      <alignment horizontal="left" vertical="center" wrapText="1"/>
    </xf>
    <xf numFmtId="2" fontId="2" fillId="2" borderId="6" xfId="1" applyNumberFormat="1" applyFont="1" applyFill="1" applyBorder="1" applyAlignment="1">
      <alignment horizontal="center" vertical="center"/>
    </xf>
    <xf numFmtId="0" fontId="2" fillId="2" borderId="6" xfId="1" applyNumberFormat="1" applyFont="1" applyFill="1" applyBorder="1" applyAlignment="1">
      <alignment horizontal="center" vertical="center"/>
    </xf>
    <xf numFmtId="165" fontId="2" fillId="2" borderId="6" xfId="1" applyNumberFormat="1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top"/>
    </xf>
    <xf numFmtId="0" fontId="1" fillId="2" borderId="5" xfId="0" applyNumberFormat="1" applyFont="1" applyFill="1" applyBorder="1" applyAlignment="1">
      <alignment horizontal="left"/>
    </xf>
    <xf numFmtId="10" fontId="1" fillId="2" borderId="6" xfId="0" applyNumberFormat="1" applyFont="1" applyFill="1" applyBorder="1" applyAlignment="1">
      <alignment horizontal="center" vertical="top"/>
    </xf>
    <xf numFmtId="3" fontId="2" fillId="4" borderId="14" xfId="0" applyNumberFormat="1" applyFont="1" applyFill="1" applyBorder="1" applyAlignment="1">
      <alignment horizontal="center" vertical="center"/>
    </xf>
    <xf numFmtId="0" fontId="2" fillId="4" borderId="14" xfId="0" applyNumberFormat="1" applyFont="1" applyFill="1" applyBorder="1" applyAlignment="1">
      <alignment horizontal="left" vertical="center" wrapText="1"/>
    </xf>
    <xf numFmtId="0" fontId="2" fillId="4" borderId="14" xfId="0" applyNumberFormat="1" applyFont="1" applyFill="1" applyBorder="1" applyAlignment="1">
      <alignment horizontal="center" vertical="top"/>
    </xf>
    <xf numFmtId="2" fontId="2" fillId="4" borderId="14" xfId="0" applyNumberFormat="1" applyFont="1" applyFill="1" applyBorder="1" applyAlignment="1">
      <alignment horizontal="center" vertical="top"/>
    </xf>
    <xf numFmtId="1" fontId="2" fillId="4" borderId="14" xfId="0" applyNumberFormat="1" applyFont="1" applyFill="1" applyBorder="1" applyAlignment="1">
      <alignment horizontal="center" vertical="top"/>
    </xf>
    <xf numFmtId="0" fontId="2" fillId="4" borderId="14" xfId="1" applyNumberFormat="1" applyFont="1" applyFill="1" applyBorder="1" applyAlignment="1">
      <alignment horizontal="center" vertical="center"/>
    </xf>
    <xf numFmtId="0" fontId="2" fillId="4" borderId="14" xfId="1" applyNumberFormat="1" applyFont="1" applyFill="1" applyBorder="1" applyAlignment="1">
      <alignment horizontal="left" vertical="center" wrapText="1"/>
    </xf>
    <xf numFmtId="1" fontId="2" fillId="4" borderId="14" xfId="1" applyNumberFormat="1" applyFont="1" applyFill="1" applyBorder="1" applyAlignment="1">
      <alignment horizontal="center" vertical="top"/>
    </xf>
    <xf numFmtId="2" fontId="2" fillId="4" borderId="14" xfId="1" applyNumberFormat="1" applyFont="1" applyFill="1" applyBorder="1" applyAlignment="1">
      <alignment horizontal="center" vertical="top"/>
    </xf>
    <xf numFmtId="10" fontId="1" fillId="2" borderId="5" xfId="0" applyNumberFormat="1" applyFont="1" applyFill="1" applyBorder="1" applyAlignment="1">
      <alignment horizontal="left"/>
    </xf>
    <xf numFmtId="1" fontId="1" fillId="2" borderId="5" xfId="0" applyNumberFormat="1" applyFont="1" applyFill="1" applyBorder="1" applyAlignment="1"/>
    <xf numFmtId="2" fontId="1" fillId="2" borderId="5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9" fontId="1" fillId="2" borderId="6" xfId="0" applyNumberFormat="1" applyFont="1" applyFill="1" applyBorder="1" applyAlignment="1">
      <alignment horizontal="center" vertical="top"/>
    </xf>
    <xf numFmtId="0" fontId="1" fillId="2" borderId="0" xfId="0" applyNumberFormat="1" applyFont="1" applyFill="1" applyAlignment="1">
      <alignment horizontal="right"/>
    </xf>
    <xf numFmtId="2" fontId="2" fillId="2" borderId="0" xfId="0" applyNumberFormat="1" applyFont="1" applyFill="1" applyAlignment="1">
      <alignment horizontal="left"/>
    </xf>
    <xf numFmtId="0" fontId="2" fillId="2" borderId="0" xfId="0" applyNumberFormat="1" applyFont="1" applyFill="1" applyAlignment="1">
      <alignment horizontal="right"/>
    </xf>
    <xf numFmtId="0" fontId="2" fillId="2" borderId="0" xfId="0" applyNumberFormat="1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33"/>
  <sheetViews>
    <sheetView tabSelected="1" workbookViewId="0">
      <selection sqref="A1:T33"/>
    </sheetView>
  </sheetViews>
  <sheetFormatPr defaultRowHeight="15"/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2" t="s">
        <v>1</v>
      </c>
      <c r="B2" s="3"/>
      <c r="C2" s="3"/>
      <c r="D2" s="4"/>
      <c r="E2" s="4"/>
      <c r="F2" s="5"/>
      <c r="G2" s="6" t="s">
        <v>2</v>
      </c>
      <c r="H2" s="6"/>
      <c r="I2" s="6"/>
      <c r="J2" s="7"/>
      <c r="K2" s="7"/>
      <c r="L2" s="8" t="s">
        <v>3</v>
      </c>
      <c r="M2" s="8"/>
      <c r="N2" s="9" t="e">
        <f>#REF!</f>
        <v>#REF!</v>
      </c>
      <c r="O2" s="9"/>
      <c r="P2" s="9"/>
      <c r="Q2" s="9"/>
      <c r="R2" s="7"/>
      <c r="S2" s="7"/>
      <c r="T2" s="7"/>
    </row>
    <row r="3" spans="1:20">
      <c r="A3" s="3"/>
      <c r="B3" s="3"/>
      <c r="C3" s="3"/>
      <c r="D3" s="8" t="s">
        <v>4</v>
      </c>
      <c r="E3" s="8"/>
      <c r="F3" s="8"/>
      <c r="G3" s="10">
        <v>2</v>
      </c>
      <c r="H3" s="7"/>
      <c r="I3" s="4"/>
      <c r="J3" s="4"/>
      <c r="K3" s="4"/>
      <c r="L3" s="8" t="s">
        <v>5</v>
      </c>
      <c r="M3" s="8"/>
      <c r="N3" s="6" t="e">
        <f>#REF!</f>
        <v>#REF!</v>
      </c>
      <c r="O3" s="6"/>
      <c r="P3" s="6"/>
      <c r="Q3" s="6"/>
      <c r="R3" s="6"/>
      <c r="S3" s="6"/>
      <c r="T3" s="6"/>
    </row>
    <row r="4" spans="1:20">
      <c r="A4" s="11" t="s">
        <v>6</v>
      </c>
      <c r="B4" s="11" t="s">
        <v>7</v>
      </c>
      <c r="C4" s="11"/>
      <c r="D4" s="11" t="s">
        <v>8</v>
      </c>
      <c r="E4" s="12"/>
      <c r="F4" s="13" t="s">
        <v>9</v>
      </c>
      <c r="G4" s="14"/>
      <c r="H4" s="15"/>
      <c r="I4" s="11" t="s">
        <v>10</v>
      </c>
      <c r="J4" s="16" t="s">
        <v>11</v>
      </c>
      <c r="K4" s="16"/>
      <c r="L4" s="16"/>
      <c r="M4" s="16"/>
      <c r="N4" s="16"/>
      <c r="O4" s="16" t="s">
        <v>12</v>
      </c>
      <c r="P4" s="16"/>
      <c r="Q4" s="16"/>
      <c r="R4" s="16"/>
      <c r="S4" s="16"/>
      <c r="T4" s="16"/>
    </row>
    <row r="5" spans="1:20">
      <c r="A5" s="17"/>
      <c r="B5" s="18"/>
      <c r="C5" s="19"/>
      <c r="D5" s="17"/>
      <c r="E5" s="20"/>
      <c r="F5" s="21" t="s">
        <v>13</v>
      </c>
      <c r="G5" s="22" t="s">
        <v>14</v>
      </c>
      <c r="H5" s="22" t="s">
        <v>15</v>
      </c>
      <c r="I5" s="17"/>
      <c r="J5" s="22" t="s">
        <v>16</v>
      </c>
      <c r="K5" s="22" t="s">
        <v>17</v>
      </c>
      <c r="L5" s="22" t="s">
        <v>18</v>
      </c>
      <c r="M5" s="22" t="s">
        <v>19</v>
      </c>
      <c r="N5" s="22" t="s">
        <v>20</v>
      </c>
      <c r="O5" s="22" t="s">
        <v>21</v>
      </c>
      <c r="P5" s="22" t="s">
        <v>22</v>
      </c>
      <c r="Q5" s="22" t="s">
        <v>23</v>
      </c>
      <c r="R5" s="22" t="s">
        <v>24</v>
      </c>
      <c r="S5" s="22" t="s">
        <v>25</v>
      </c>
      <c r="T5" s="22" t="s">
        <v>26</v>
      </c>
    </row>
    <row r="6" spans="1:20">
      <c r="A6" s="23">
        <v>1</v>
      </c>
      <c r="B6" s="24">
        <v>2</v>
      </c>
      <c r="C6" s="24"/>
      <c r="D6" s="25">
        <v>3</v>
      </c>
      <c r="E6" s="25"/>
      <c r="F6" s="25">
        <v>4</v>
      </c>
      <c r="G6" s="25">
        <v>5</v>
      </c>
      <c r="H6" s="25">
        <v>6</v>
      </c>
      <c r="I6" s="25">
        <v>7</v>
      </c>
      <c r="J6" s="25">
        <v>8</v>
      </c>
      <c r="K6" s="25">
        <v>9</v>
      </c>
      <c r="L6" s="25">
        <v>10</v>
      </c>
      <c r="M6" s="25">
        <v>11</v>
      </c>
      <c r="N6" s="25">
        <v>12</v>
      </c>
      <c r="O6" s="25">
        <v>13</v>
      </c>
      <c r="P6" s="25">
        <v>14</v>
      </c>
      <c r="Q6" s="25">
        <v>15</v>
      </c>
      <c r="R6" s="25">
        <v>16</v>
      </c>
      <c r="S6" s="25">
        <v>17</v>
      </c>
      <c r="T6" s="25">
        <v>18</v>
      </c>
    </row>
    <row r="7" spans="1:20">
      <c r="A7" s="26" t="s">
        <v>27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8"/>
    </row>
    <row r="8" spans="1:20">
      <c r="A8" s="29" t="s">
        <v>28</v>
      </c>
      <c r="B8" s="30" t="s">
        <v>29</v>
      </c>
      <c r="C8" s="31"/>
      <c r="D8" s="32">
        <v>165</v>
      </c>
      <c r="E8" s="33">
        <v>47.65</v>
      </c>
      <c r="F8" s="33">
        <v>3.6</v>
      </c>
      <c r="G8" s="33">
        <v>6</v>
      </c>
      <c r="H8" s="33">
        <v>54</v>
      </c>
      <c r="I8" s="33">
        <v>320</v>
      </c>
      <c r="J8" s="34">
        <v>7.0000000000000007E-2</v>
      </c>
      <c r="K8" s="34">
        <v>0.16</v>
      </c>
      <c r="L8" s="33">
        <v>0.19</v>
      </c>
      <c r="M8" s="33">
        <v>0.02</v>
      </c>
      <c r="N8" s="35">
        <v>1.1639999999999999</v>
      </c>
      <c r="O8" s="33">
        <v>0.19</v>
      </c>
      <c r="P8" s="33">
        <v>149.1</v>
      </c>
      <c r="Q8" s="33">
        <v>0.81</v>
      </c>
      <c r="R8" s="33">
        <v>0.02</v>
      </c>
      <c r="S8" s="33">
        <v>12.93</v>
      </c>
      <c r="T8" s="33">
        <v>0.91</v>
      </c>
    </row>
    <row r="9" spans="1:20">
      <c r="A9" s="29">
        <v>377</v>
      </c>
      <c r="B9" s="36" t="s">
        <v>30</v>
      </c>
      <c r="C9" s="37"/>
      <c r="D9" s="32">
        <v>200</v>
      </c>
      <c r="E9" s="33">
        <v>4.53</v>
      </c>
      <c r="F9" s="33">
        <v>0.26</v>
      </c>
      <c r="G9" s="33">
        <v>0.06</v>
      </c>
      <c r="H9" s="33">
        <v>15.22</v>
      </c>
      <c r="I9" s="33">
        <f>F9*4+G9*9+H9*4</f>
        <v>62.46</v>
      </c>
      <c r="J9" s="33">
        <v>0</v>
      </c>
      <c r="K9" s="33">
        <v>0.01</v>
      </c>
      <c r="L9" s="33">
        <v>2.9</v>
      </c>
      <c r="M9" s="33">
        <v>0</v>
      </c>
      <c r="N9" s="33">
        <v>0.06</v>
      </c>
      <c r="O9" s="33">
        <v>8.0500000000000007</v>
      </c>
      <c r="P9" s="33">
        <v>9.7799999999999994</v>
      </c>
      <c r="Q9" s="33">
        <v>1.7000000000000001E-2</v>
      </c>
      <c r="R9" s="34">
        <v>0</v>
      </c>
      <c r="S9" s="33">
        <v>5.24</v>
      </c>
      <c r="T9" s="33">
        <v>0.87</v>
      </c>
    </row>
    <row r="10" spans="1:20">
      <c r="A10" s="38">
        <v>338</v>
      </c>
      <c r="B10" s="39" t="s">
        <v>31</v>
      </c>
      <c r="C10" s="39"/>
      <c r="D10" s="32">
        <v>190</v>
      </c>
      <c r="E10" s="33">
        <v>26.12</v>
      </c>
      <c r="F10" s="33">
        <v>1.5</v>
      </c>
      <c r="G10" s="33">
        <v>0.5</v>
      </c>
      <c r="H10" s="33">
        <v>2.1</v>
      </c>
      <c r="I10" s="33">
        <v>125.6</v>
      </c>
      <c r="J10" s="33">
        <v>0.04</v>
      </c>
      <c r="K10" s="33">
        <v>0.02</v>
      </c>
      <c r="L10" s="32">
        <v>10</v>
      </c>
      <c r="M10" s="33">
        <v>0.02</v>
      </c>
      <c r="N10" s="33">
        <v>0.2</v>
      </c>
      <c r="O10" s="33">
        <v>16</v>
      </c>
      <c r="P10" s="33">
        <v>11</v>
      </c>
      <c r="Q10" s="32">
        <v>0.03</v>
      </c>
      <c r="R10" s="32">
        <v>2E-3</v>
      </c>
      <c r="S10" s="33">
        <v>9</v>
      </c>
      <c r="T10" s="33">
        <v>2.2000000000000002</v>
      </c>
    </row>
    <row r="11" spans="1:20">
      <c r="A11" s="40" t="s">
        <v>32</v>
      </c>
      <c r="B11" s="41"/>
      <c r="C11" s="41"/>
      <c r="D11" s="42">
        <f t="shared" ref="D11:T11" si="0">SUM(D8:D10)</f>
        <v>555</v>
      </c>
      <c r="E11" s="43">
        <f t="shared" si="0"/>
        <v>78.3</v>
      </c>
      <c r="F11" s="44">
        <f t="shared" si="0"/>
        <v>5.36</v>
      </c>
      <c r="G11" s="44">
        <f t="shared" si="0"/>
        <v>6.56</v>
      </c>
      <c r="H11" s="45">
        <f t="shared" si="0"/>
        <v>71.319999999999993</v>
      </c>
      <c r="I11" s="46">
        <f t="shared" si="0"/>
        <v>508.05999999999995</v>
      </c>
      <c r="J11" s="44">
        <f t="shared" si="0"/>
        <v>0.11000000000000001</v>
      </c>
      <c r="K11" s="44">
        <f t="shared" si="0"/>
        <v>0.19</v>
      </c>
      <c r="L11" s="44">
        <f t="shared" si="0"/>
        <v>13.09</v>
      </c>
      <c r="M11" s="44">
        <f t="shared" si="0"/>
        <v>0.04</v>
      </c>
      <c r="N11" s="46">
        <f t="shared" si="0"/>
        <v>1.4239999999999999</v>
      </c>
      <c r="O11" s="46">
        <f t="shared" si="0"/>
        <v>24.240000000000002</v>
      </c>
      <c r="P11" s="46">
        <f t="shared" si="0"/>
        <v>169.88</v>
      </c>
      <c r="Q11" s="46">
        <f t="shared" si="0"/>
        <v>0.8570000000000001</v>
      </c>
      <c r="R11" s="44">
        <f t="shared" si="0"/>
        <v>2.1999999999999999E-2</v>
      </c>
      <c r="S11" s="46">
        <f t="shared" si="0"/>
        <v>27.17</v>
      </c>
      <c r="T11" s="44">
        <f t="shared" si="0"/>
        <v>3.9800000000000004</v>
      </c>
    </row>
    <row r="12" spans="1:20">
      <c r="A12" s="47" t="s">
        <v>33</v>
      </c>
      <c r="B12" s="48"/>
      <c r="C12" s="48"/>
      <c r="D12" s="49"/>
      <c r="E12" s="50"/>
      <c r="F12" s="51">
        <f t="shared" ref="F12:T12" si="1">F11/F29</f>
        <v>5.9555555555555556E-2</v>
      </c>
      <c r="G12" s="52">
        <f t="shared" si="1"/>
        <v>7.1304347826086953E-2</v>
      </c>
      <c r="H12" s="52">
        <f t="shared" si="1"/>
        <v>0.18621409921671017</v>
      </c>
      <c r="I12" s="52">
        <f t="shared" si="1"/>
        <v>0.18678676470588235</v>
      </c>
      <c r="J12" s="52">
        <f t="shared" si="1"/>
        <v>7.8571428571428584E-2</v>
      </c>
      <c r="K12" s="52">
        <f t="shared" si="1"/>
        <v>0.11874999999999999</v>
      </c>
      <c r="L12" s="52">
        <f t="shared" si="1"/>
        <v>0.187</v>
      </c>
      <c r="M12" s="52">
        <f t="shared" si="1"/>
        <v>4.4444444444444446E-2</v>
      </c>
      <c r="N12" s="52">
        <f t="shared" si="1"/>
        <v>0.11866666666666666</v>
      </c>
      <c r="O12" s="52">
        <f t="shared" si="1"/>
        <v>2.0200000000000003E-2</v>
      </c>
      <c r="P12" s="52">
        <f t="shared" si="1"/>
        <v>0.14156666666666667</v>
      </c>
      <c r="Q12" s="52">
        <f t="shared" si="1"/>
        <v>6.1214285714285721E-2</v>
      </c>
      <c r="R12" s="52">
        <f t="shared" si="1"/>
        <v>0.21999999999999997</v>
      </c>
      <c r="S12" s="52">
        <f t="shared" si="1"/>
        <v>9.056666666666667E-2</v>
      </c>
      <c r="T12" s="52">
        <f t="shared" si="1"/>
        <v>0.22111111111111115</v>
      </c>
    </row>
    <row r="13" spans="1:20">
      <c r="A13" s="26" t="s">
        <v>34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8"/>
    </row>
    <row r="14" spans="1:20">
      <c r="A14" s="23">
        <v>67</v>
      </c>
      <c r="B14" s="53" t="s">
        <v>35</v>
      </c>
      <c r="C14" s="54"/>
      <c r="D14" s="55">
        <v>100</v>
      </c>
      <c r="E14" s="56">
        <v>11.54</v>
      </c>
      <c r="F14" s="56">
        <v>2.5</v>
      </c>
      <c r="G14" s="56">
        <v>5.78</v>
      </c>
      <c r="H14" s="56">
        <v>11.28</v>
      </c>
      <c r="I14" s="56">
        <v>107.18</v>
      </c>
      <c r="J14" s="56">
        <v>6.7000000000000004E-2</v>
      </c>
      <c r="K14" s="56">
        <v>0.05</v>
      </c>
      <c r="L14" s="56">
        <v>14.33</v>
      </c>
      <c r="M14" s="57">
        <v>1.23</v>
      </c>
      <c r="N14" s="56">
        <v>0.33</v>
      </c>
      <c r="O14" s="56">
        <v>38.979999999999997</v>
      </c>
      <c r="P14" s="56">
        <v>56.73</v>
      </c>
      <c r="Q14" s="56">
        <v>1.7000000000000001E-2</v>
      </c>
      <c r="R14" s="57">
        <v>6.7000000000000004E-2</v>
      </c>
      <c r="S14" s="56">
        <v>26.016999999999999</v>
      </c>
      <c r="T14" s="56">
        <v>1.167</v>
      </c>
    </row>
    <row r="15" spans="1:20">
      <c r="A15" s="23">
        <v>87</v>
      </c>
      <c r="B15" s="53" t="s">
        <v>36</v>
      </c>
      <c r="C15" s="54"/>
      <c r="D15" s="58">
        <v>250</v>
      </c>
      <c r="E15" s="56">
        <v>15.15</v>
      </c>
      <c r="F15" s="56">
        <v>8.61</v>
      </c>
      <c r="G15" s="56">
        <v>8.4</v>
      </c>
      <c r="H15" s="56">
        <v>14.34</v>
      </c>
      <c r="I15" s="56">
        <v>167.25</v>
      </c>
      <c r="J15" s="56">
        <v>0.1</v>
      </c>
      <c r="K15" s="56">
        <v>0</v>
      </c>
      <c r="L15" s="56">
        <v>9.11</v>
      </c>
      <c r="M15" s="57">
        <v>15</v>
      </c>
      <c r="N15" s="56">
        <v>0</v>
      </c>
      <c r="O15" s="56">
        <v>45.3</v>
      </c>
      <c r="P15" s="56">
        <v>176.53</v>
      </c>
      <c r="Q15" s="56">
        <v>0</v>
      </c>
      <c r="R15" s="57">
        <v>0</v>
      </c>
      <c r="S15" s="56">
        <v>47.35</v>
      </c>
      <c r="T15" s="56">
        <v>0</v>
      </c>
    </row>
    <row r="16" spans="1:20">
      <c r="A16" s="23">
        <v>259</v>
      </c>
      <c r="B16" s="53" t="s">
        <v>37</v>
      </c>
      <c r="C16" s="54"/>
      <c r="D16" s="55">
        <v>220</v>
      </c>
      <c r="E16" s="56">
        <v>55.86</v>
      </c>
      <c r="F16" s="56">
        <v>15.69</v>
      </c>
      <c r="G16" s="56">
        <v>16.510000000000002</v>
      </c>
      <c r="H16" s="56">
        <v>28.06</v>
      </c>
      <c r="I16" s="56">
        <v>323.63</v>
      </c>
      <c r="J16" s="56">
        <v>0.24</v>
      </c>
      <c r="K16" s="56">
        <v>0.22</v>
      </c>
      <c r="L16" s="56">
        <v>34.43</v>
      </c>
      <c r="M16" s="57">
        <v>0.06</v>
      </c>
      <c r="N16" s="58">
        <v>0.38</v>
      </c>
      <c r="O16" s="56">
        <v>46.42</v>
      </c>
      <c r="P16" s="59">
        <v>239.99</v>
      </c>
      <c r="Q16" s="59">
        <v>3.85</v>
      </c>
      <c r="R16" s="57">
        <v>2E-3</v>
      </c>
      <c r="S16" s="56">
        <v>61.45</v>
      </c>
      <c r="T16" s="56">
        <v>3.65</v>
      </c>
    </row>
    <row r="17" spans="1:20">
      <c r="A17" s="60">
        <v>699</v>
      </c>
      <c r="B17" s="61" t="s">
        <v>38</v>
      </c>
      <c r="C17" s="62"/>
      <c r="D17" s="63">
        <v>200</v>
      </c>
      <c r="E17" s="64">
        <v>6.4</v>
      </c>
      <c r="F17" s="64">
        <v>0.1</v>
      </c>
      <c r="G17" s="65">
        <v>0</v>
      </c>
      <c r="H17" s="66">
        <v>15.7</v>
      </c>
      <c r="I17" s="64">
        <v>63.2</v>
      </c>
      <c r="J17" s="65">
        <v>1.7999999999999999E-2</v>
      </c>
      <c r="K17" s="65">
        <v>1.2E-2</v>
      </c>
      <c r="L17" s="66">
        <v>8</v>
      </c>
      <c r="M17" s="65">
        <v>0</v>
      </c>
      <c r="N17" s="64">
        <v>0.2</v>
      </c>
      <c r="O17" s="64">
        <v>10.8</v>
      </c>
      <c r="P17" s="64">
        <v>1.7</v>
      </c>
      <c r="Q17" s="64">
        <v>0</v>
      </c>
      <c r="R17" s="67">
        <v>0</v>
      </c>
      <c r="S17" s="64">
        <v>5.8</v>
      </c>
      <c r="T17" s="64">
        <v>1.6</v>
      </c>
    </row>
    <row r="18" spans="1:20">
      <c r="A18" s="68" t="s">
        <v>28</v>
      </c>
      <c r="B18" s="53" t="s">
        <v>39</v>
      </c>
      <c r="C18" s="54"/>
      <c r="D18" s="55">
        <v>40</v>
      </c>
      <c r="E18" s="56">
        <v>2.56</v>
      </c>
      <c r="F18" s="56">
        <f>2.64*D18/40</f>
        <v>2.64</v>
      </c>
      <c r="G18" s="56">
        <f>0.48*D18/40</f>
        <v>0.48</v>
      </c>
      <c r="H18" s="56">
        <f>13.68*D18/40</f>
        <v>13.680000000000001</v>
      </c>
      <c r="I18" s="59">
        <f>F18*4+G18*9+H18*4</f>
        <v>69.600000000000009</v>
      </c>
      <c r="J18" s="58">
        <f>0.08*D18/40</f>
        <v>0.08</v>
      </c>
      <c r="K18" s="56">
        <f>0.04*D18/40</f>
        <v>0.04</v>
      </c>
      <c r="L18" s="55">
        <v>0</v>
      </c>
      <c r="M18" s="55">
        <v>0</v>
      </c>
      <c r="N18" s="56">
        <f>2.4*D18/40</f>
        <v>2.4</v>
      </c>
      <c r="O18" s="56">
        <f>14*D18/40</f>
        <v>14</v>
      </c>
      <c r="P18" s="56">
        <f>63.2*D18/40</f>
        <v>63.2</v>
      </c>
      <c r="Q18" s="56">
        <f>1.2*D18/40</f>
        <v>1.2</v>
      </c>
      <c r="R18" s="57">
        <f>0.001*D18/40</f>
        <v>1E-3</v>
      </c>
      <c r="S18" s="56">
        <f>9.4*D18/40</f>
        <v>9.4</v>
      </c>
      <c r="T18" s="58">
        <f>0.78*D18/40</f>
        <v>0.78</v>
      </c>
    </row>
    <row r="19" spans="1:20">
      <c r="A19" s="60" t="s">
        <v>28</v>
      </c>
      <c r="B19" s="69" t="s">
        <v>40</v>
      </c>
      <c r="C19" s="70"/>
      <c r="D19" s="60">
        <v>15</v>
      </c>
      <c r="E19" s="71">
        <v>3.64</v>
      </c>
      <c r="F19" s="71">
        <v>1.7</v>
      </c>
      <c r="G19" s="72">
        <v>2.2599999999999998</v>
      </c>
      <c r="H19" s="73">
        <v>13.8</v>
      </c>
      <c r="I19" s="71">
        <v>82.34</v>
      </c>
      <c r="J19" s="71">
        <v>2.5999999999999999E-2</v>
      </c>
      <c r="K19" s="71">
        <v>0.03</v>
      </c>
      <c r="L19" s="71">
        <v>0.13</v>
      </c>
      <c r="M19" s="71">
        <v>11.96</v>
      </c>
      <c r="N19" s="72">
        <v>0.39</v>
      </c>
      <c r="O19" s="71">
        <v>24.18</v>
      </c>
      <c r="P19" s="71">
        <v>49.4</v>
      </c>
      <c r="Q19" s="74">
        <v>0.2</v>
      </c>
      <c r="R19" s="71">
        <v>2E-3</v>
      </c>
      <c r="S19" s="71">
        <v>18.72</v>
      </c>
      <c r="T19" s="71">
        <v>0.182</v>
      </c>
    </row>
    <row r="20" spans="1:20">
      <c r="A20" s="75" t="s">
        <v>28</v>
      </c>
      <c r="B20" s="53" t="s">
        <v>41</v>
      </c>
      <c r="C20" s="54"/>
      <c r="D20" s="55">
        <v>30</v>
      </c>
      <c r="E20" s="56">
        <v>2.85</v>
      </c>
      <c r="F20" s="56">
        <f>1.52*D20/30</f>
        <v>1.52</v>
      </c>
      <c r="G20" s="57">
        <f>0.16*D20/30</f>
        <v>0.16</v>
      </c>
      <c r="H20" s="57">
        <f>9.84*D20/30</f>
        <v>9.84</v>
      </c>
      <c r="I20" s="57">
        <f>F20*4+G20*9+H20*4</f>
        <v>46.879999999999995</v>
      </c>
      <c r="J20" s="57">
        <f>0.02*D20/30</f>
        <v>0.02</v>
      </c>
      <c r="K20" s="57">
        <f>0.01*D20/30</f>
        <v>0.01</v>
      </c>
      <c r="L20" s="57">
        <f>0.44*D20/30</f>
        <v>0.44</v>
      </c>
      <c r="M20" s="57">
        <v>0</v>
      </c>
      <c r="N20" s="57">
        <f>0.7*D20/30</f>
        <v>0.7</v>
      </c>
      <c r="O20" s="57">
        <f>4*D20/30</f>
        <v>4</v>
      </c>
      <c r="P20" s="57">
        <f>13*D20/30</f>
        <v>13</v>
      </c>
      <c r="Q20" s="57">
        <f>0.008*D20/30</f>
        <v>8.0000000000000002E-3</v>
      </c>
      <c r="R20" s="57">
        <f>0.001*D20/30</f>
        <v>1E-3</v>
      </c>
      <c r="S20" s="57">
        <v>0</v>
      </c>
      <c r="T20" s="57">
        <f>0.22*D20/30</f>
        <v>0.22</v>
      </c>
    </row>
    <row r="21" spans="1:20">
      <c r="A21" s="40" t="s">
        <v>42</v>
      </c>
      <c r="B21" s="41"/>
      <c r="C21" s="41"/>
      <c r="D21" s="42">
        <f t="shared" ref="D21:I21" si="2">SUM(D14:D20)</f>
        <v>855</v>
      </c>
      <c r="E21" s="43">
        <f t="shared" si="2"/>
        <v>98</v>
      </c>
      <c r="F21" s="44">
        <f t="shared" si="2"/>
        <v>32.76</v>
      </c>
      <c r="G21" s="46">
        <f t="shared" si="2"/>
        <v>33.589999999999996</v>
      </c>
      <c r="H21" s="46">
        <f t="shared" si="2"/>
        <v>106.7</v>
      </c>
      <c r="I21" s="46">
        <f t="shared" si="2"/>
        <v>860.08</v>
      </c>
      <c r="J21" s="46">
        <f t="shared" ref="J21:T21" si="3">SUM(J14:J20)</f>
        <v>0.55100000000000005</v>
      </c>
      <c r="K21" s="44">
        <f t="shared" si="3"/>
        <v>0.36199999999999999</v>
      </c>
      <c r="L21" s="46">
        <f t="shared" si="3"/>
        <v>66.44</v>
      </c>
      <c r="M21" s="46">
        <f t="shared" si="3"/>
        <v>28.25</v>
      </c>
      <c r="N21" s="44">
        <f t="shared" si="3"/>
        <v>4.3999999999999995</v>
      </c>
      <c r="O21" s="46">
        <f t="shared" si="3"/>
        <v>183.68</v>
      </c>
      <c r="P21" s="46">
        <f t="shared" si="3"/>
        <v>600.54999999999995</v>
      </c>
      <c r="Q21" s="46">
        <f t="shared" si="3"/>
        <v>5.2750000000000004</v>
      </c>
      <c r="R21" s="76">
        <f t="shared" si="3"/>
        <v>7.3000000000000009E-2</v>
      </c>
      <c r="S21" s="46">
        <f t="shared" si="3"/>
        <v>168.73700000000002</v>
      </c>
      <c r="T21" s="44">
        <f t="shared" si="3"/>
        <v>7.5990000000000002</v>
      </c>
    </row>
    <row r="22" spans="1:20">
      <c r="A22" s="47" t="s">
        <v>33</v>
      </c>
      <c r="B22" s="48"/>
      <c r="C22" s="48"/>
      <c r="D22" s="49"/>
      <c r="E22" s="77">
        <f>98-E21</f>
        <v>0</v>
      </c>
      <c r="F22" s="78">
        <f t="shared" ref="F22:T22" si="4">F21/F29</f>
        <v>0.36399999999999999</v>
      </c>
      <c r="G22" s="52">
        <f t="shared" si="4"/>
        <v>0.36510869565217385</v>
      </c>
      <c r="H22" s="52">
        <f t="shared" si="4"/>
        <v>0.27859007832898175</v>
      </c>
      <c r="I22" s="52">
        <f t="shared" si="4"/>
        <v>0.31620588235294117</v>
      </c>
      <c r="J22" s="52">
        <f t="shared" si="4"/>
        <v>0.39357142857142863</v>
      </c>
      <c r="K22" s="52">
        <f t="shared" si="4"/>
        <v>0.22624999999999998</v>
      </c>
      <c r="L22" s="52">
        <f t="shared" si="4"/>
        <v>0.94914285714285707</v>
      </c>
      <c r="M22" s="52">
        <f t="shared" si="4"/>
        <v>31.388888888888889</v>
      </c>
      <c r="N22" s="52">
        <f t="shared" si="4"/>
        <v>0.36666666666666664</v>
      </c>
      <c r="O22" s="52">
        <f t="shared" si="4"/>
        <v>0.15306666666666668</v>
      </c>
      <c r="P22" s="52">
        <f t="shared" si="4"/>
        <v>0.50045833333333334</v>
      </c>
      <c r="Q22" s="52">
        <f t="shared" si="4"/>
        <v>0.37678571428571433</v>
      </c>
      <c r="R22" s="52">
        <f t="shared" si="4"/>
        <v>0.73000000000000009</v>
      </c>
      <c r="S22" s="52">
        <f t="shared" si="4"/>
        <v>0.56245666666666672</v>
      </c>
      <c r="T22" s="52">
        <f t="shared" si="4"/>
        <v>0.42216666666666669</v>
      </c>
    </row>
    <row r="23" spans="1:20">
      <c r="A23" s="26" t="s">
        <v>43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8"/>
    </row>
    <row r="24" spans="1:20">
      <c r="A24" s="79"/>
      <c r="B24" s="80"/>
      <c r="C24" s="80"/>
      <c r="D24" s="81"/>
      <c r="E24" s="82"/>
      <c r="F24" s="82"/>
      <c r="G24" s="82"/>
      <c r="H24" s="82"/>
      <c r="I24" s="82"/>
      <c r="J24" s="82"/>
      <c r="K24" s="82"/>
      <c r="L24" s="83"/>
      <c r="M24" s="83"/>
      <c r="N24" s="82"/>
      <c r="O24" s="82"/>
      <c r="P24" s="82"/>
      <c r="Q24" s="83"/>
      <c r="R24" s="83"/>
      <c r="S24" s="82"/>
      <c r="T24" s="82"/>
    </row>
    <row r="25" spans="1:20">
      <c r="A25" s="84"/>
      <c r="B25" s="85"/>
      <c r="C25" s="85"/>
      <c r="D25" s="86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</row>
    <row r="26" spans="1:20">
      <c r="A26" s="40" t="s">
        <v>44</v>
      </c>
      <c r="B26" s="41"/>
      <c r="C26" s="41"/>
      <c r="D26" s="42">
        <f t="shared" ref="D26:I26" si="5">SUM(D24:D25)</f>
        <v>0</v>
      </c>
      <c r="E26" s="42">
        <f t="shared" si="5"/>
        <v>0</v>
      </c>
      <c r="F26" s="44">
        <f t="shared" si="5"/>
        <v>0</v>
      </c>
      <c r="G26" s="46">
        <f t="shared" si="5"/>
        <v>0</v>
      </c>
      <c r="H26" s="46">
        <f t="shared" si="5"/>
        <v>0</v>
      </c>
      <c r="I26" s="46">
        <f t="shared" si="5"/>
        <v>0</v>
      </c>
      <c r="J26" s="46">
        <f t="shared" ref="J26:T26" si="6">SUM(J24:J25)</f>
        <v>0</v>
      </c>
      <c r="K26" s="46">
        <f t="shared" si="6"/>
        <v>0</v>
      </c>
      <c r="L26" s="46">
        <f t="shared" si="6"/>
        <v>0</v>
      </c>
      <c r="M26" s="44">
        <f t="shared" si="6"/>
        <v>0</v>
      </c>
      <c r="N26" s="44">
        <f t="shared" si="6"/>
        <v>0</v>
      </c>
      <c r="O26" s="46">
        <f t="shared" si="6"/>
        <v>0</v>
      </c>
      <c r="P26" s="46">
        <f t="shared" si="6"/>
        <v>0</v>
      </c>
      <c r="Q26" s="46">
        <f t="shared" si="6"/>
        <v>0</v>
      </c>
      <c r="R26" s="76">
        <f t="shared" si="6"/>
        <v>0</v>
      </c>
      <c r="S26" s="46">
        <f t="shared" si="6"/>
        <v>0</v>
      </c>
      <c r="T26" s="44">
        <f t="shared" si="6"/>
        <v>0</v>
      </c>
    </row>
    <row r="27" spans="1:20">
      <c r="A27" s="47" t="s">
        <v>33</v>
      </c>
      <c r="B27" s="48"/>
      <c r="C27" s="48"/>
      <c r="D27" s="49"/>
      <c r="E27" s="88"/>
      <c r="F27" s="78">
        <f>F26/F29</f>
        <v>0</v>
      </c>
      <c r="G27" s="52">
        <f t="shared" ref="G27:T27" si="7">G26/G29</f>
        <v>0</v>
      </c>
      <c r="H27" s="52">
        <f t="shared" si="7"/>
        <v>0</v>
      </c>
      <c r="I27" s="52">
        <f t="shared" si="7"/>
        <v>0</v>
      </c>
      <c r="J27" s="52">
        <f t="shared" si="7"/>
        <v>0</v>
      </c>
      <c r="K27" s="52">
        <f t="shared" si="7"/>
        <v>0</v>
      </c>
      <c r="L27" s="52">
        <f t="shared" si="7"/>
        <v>0</v>
      </c>
      <c r="M27" s="52">
        <f t="shared" si="7"/>
        <v>0</v>
      </c>
      <c r="N27" s="52">
        <f t="shared" si="7"/>
        <v>0</v>
      </c>
      <c r="O27" s="52">
        <f t="shared" si="7"/>
        <v>0</v>
      </c>
      <c r="P27" s="52">
        <f t="shared" si="7"/>
        <v>0</v>
      </c>
      <c r="Q27" s="52">
        <f t="shared" si="7"/>
        <v>0</v>
      </c>
      <c r="R27" s="52">
        <f t="shared" si="7"/>
        <v>0</v>
      </c>
      <c r="S27" s="52">
        <f t="shared" si="7"/>
        <v>0</v>
      </c>
      <c r="T27" s="52">
        <f t="shared" si="7"/>
        <v>0</v>
      </c>
    </row>
    <row r="28" spans="1:20">
      <c r="A28" s="40" t="s">
        <v>45</v>
      </c>
      <c r="B28" s="41"/>
      <c r="C28" s="41"/>
      <c r="D28" s="89">
        <f>D21+D11</f>
        <v>1410</v>
      </c>
      <c r="E28" s="90">
        <f>E21+E11</f>
        <v>176.3</v>
      </c>
      <c r="F28" s="44">
        <f t="shared" ref="F28:T28" si="8">SUM(F11,F21,F26)</f>
        <v>38.119999999999997</v>
      </c>
      <c r="G28" s="46">
        <f t="shared" si="8"/>
        <v>40.15</v>
      </c>
      <c r="H28" s="46">
        <f t="shared" si="8"/>
        <v>178.01999999999998</v>
      </c>
      <c r="I28" s="46">
        <f t="shared" si="8"/>
        <v>1368.1399999999999</v>
      </c>
      <c r="J28" s="44">
        <f t="shared" si="8"/>
        <v>0.66100000000000003</v>
      </c>
      <c r="K28" s="44">
        <f t="shared" si="8"/>
        <v>0.55200000000000005</v>
      </c>
      <c r="L28" s="46">
        <f t="shared" si="8"/>
        <v>79.53</v>
      </c>
      <c r="M28" s="44">
        <f t="shared" si="8"/>
        <v>28.29</v>
      </c>
      <c r="N28" s="44">
        <f t="shared" si="8"/>
        <v>5.8239999999999998</v>
      </c>
      <c r="O28" s="46">
        <f t="shared" si="8"/>
        <v>207.92000000000002</v>
      </c>
      <c r="P28" s="46">
        <f t="shared" si="8"/>
        <v>770.43</v>
      </c>
      <c r="Q28" s="44">
        <f t="shared" si="8"/>
        <v>6.1320000000000006</v>
      </c>
      <c r="R28" s="76">
        <f t="shared" si="8"/>
        <v>9.5000000000000001E-2</v>
      </c>
      <c r="S28" s="44">
        <f t="shared" si="8"/>
        <v>195.90700000000004</v>
      </c>
      <c r="T28" s="44">
        <f t="shared" si="8"/>
        <v>11.579000000000001</v>
      </c>
    </row>
    <row r="29" spans="1:20">
      <c r="A29" s="91" t="s">
        <v>46</v>
      </c>
      <c r="B29" s="92"/>
      <c r="C29" s="92"/>
      <c r="D29" s="93"/>
      <c r="E29" s="94"/>
      <c r="F29" s="56">
        <v>90</v>
      </c>
      <c r="G29" s="59">
        <v>92</v>
      </c>
      <c r="H29" s="59">
        <v>383</v>
      </c>
      <c r="I29" s="59">
        <v>2720</v>
      </c>
      <c r="J29" s="56">
        <v>1.4</v>
      </c>
      <c r="K29" s="56">
        <v>1.6</v>
      </c>
      <c r="L29" s="55">
        <v>70</v>
      </c>
      <c r="M29" s="56">
        <v>0.9</v>
      </c>
      <c r="N29" s="55">
        <v>12</v>
      </c>
      <c r="O29" s="55">
        <v>1200</v>
      </c>
      <c r="P29" s="55">
        <v>1200</v>
      </c>
      <c r="Q29" s="55">
        <v>14</v>
      </c>
      <c r="R29" s="59">
        <v>0.1</v>
      </c>
      <c r="S29" s="55">
        <v>300</v>
      </c>
      <c r="T29" s="56">
        <v>18</v>
      </c>
    </row>
    <row r="30" spans="1:20">
      <c r="A30" s="47" t="s">
        <v>33</v>
      </c>
      <c r="B30" s="48"/>
      <c r="C30" s="48"/>
      <c r="D30" s="49"/>
      <c r="E30" s="88"/>
      <c r="F30" s="78">
        <f t="shared" ref="F30:T30" si="9">F28/F29</f>
        <v>0.42355555555555552</v>
      </c>
      <c r="G30" s="52">
        <f t="shared" si="9"/>
        <v>0.43641304347826088</v>
      </c>
      <c r="H30" s="52">
        <f t="shared" si="9"/>
        <v>0.46480417754569187</v>
      </c>
      <c r="I30" s="52">
        <f t="shared" si="9"/>
        <v>0.50299264705882352</v>
      </c>
      <c r="J30" s="52">
        <f t="shared" si="9"/>
        <v>0.4721428571428572</v>
      </c>
      <c r="K30" s="52">
        <f t="shared" si="9"/>
        <v>0.34500000000000003</v>
      </c>
      <c r="L30" s="52">
        <f t="shared" si="9"/>
        <v>1.1361428571428571</v>
      </c>
      <c r="M30" s="95">
        <f t="shared" si="9"/>
        <v>31.43333333333333</v>
      </c>
      <c r="N30" s="52">
        <f t="shared" si="9"/>
        <v>0.48533333333333334</v>
      </c>
      <c r="O30" s="52">
        <f t="shared" si="9"/>
        <v>0.17326666666666668</v>
      </c>
      <c r="P30" s="52">
        <f t="shared" si="9"/>
        <v>0.64202499999999996</v>
      </c>
      <c r="Q30" s="52">
        <f t="shared" si="9"/>
        <v>0.43800000000000006</v>
      </c>
      <c r="R30" s="95">
        <f t="shared" si="9"/>
        <v>0.95</v>
      </c>
      <c r="S30" s="52">
        <f t="shared" si="9"/>
        <v>0.65302333333333351</v>
      </c>
      <c r="T30" s="95">
        <f t="shared" si="9"/>
        <v>0.64327777777777784</v>
      </c>
    </row>
    <row r="31" spans="1:20">
      <c r="A31" s="3"/>
      <c r="B31" s="3"/>
      <c r="C31" s="96"/>
      <c r="D31" s="96"/>
      <c r="E31" s="96"/>
      <c r="F31" s="97"/>
      <c r="G31" s="7"/>
      <c r="H31" s="4"/>
      <c r="I31" s="4"/>
      <c r="J31" s="7"/>
      <c r="K31" s="7"/>
      <c r="L31" s="7"/>
      <c r="M31" s="98" t="s">
        <v>47</v>
      </c>
      <c r="N31" s="98"/>
      <c r="O31" s="98"/>
      <c r="P31" s="98"/>
      <c r="Q31" s="98"/>
      <c r="R31" s="98"/>
      <c r="S31" s="98"/>
      <c r="T31" s="98"/>
    </row>
    <row r="32" spans="1:20">
      <c r="A32" s="3"/>
      <c r="B32" s="3"/>
      <c r="C32" s="96"/>
      <c r="D32" s="96"/>
      <c r="E32" s="96"/>
      <c r="F32" s="97"/>
      <c r="G32" s="7"/>
      <c r="H32" s="4"/>
      <c r="I32" s="4"/>
      <c r="J32" s="7"/>
      <c r="K32" s="7"/>
      <c r="L32" s="7"/>
      <c r="M32" s="99"/>
      <c r="N32" s="99"/>
      <c r="O32" s="99"/>
      <c r="P32" s="99"/>
      <c r="Q32" s="99"/>
      <c r="R32" s="99"/>
      <c r="S32" s="99"/>
      <c r="T32" s="99"/>
    </row>
    <row r="33" spans="1:20">
      <c r="A33" s="3"/>
      <c r="B33" s="3"/>
      <c r="C33" s="3"/>
      <c r="D33" s="7"/>
      <c r="E33" s="7"/>
      <c r="F33" s="5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</sheetData>
  <mergeCells count="36">
    <mergeCell ref="B25:C25"/>
    <mergeCell ref="A27:D27"/>
    <mergeCell ref="A29:D29"/>
    <mergeCell ref="A30:D30"/>
    <mergeCell ref="M31:T31"/>
    <mergeCell ref="B18:C18"/>
    <mergeCell ref="B19:C19"/>
    <mergeCell ref="B20:C20"/>
    <mergeCell ref="A22:D22"/>
    <mergeCell ref="A23:T23"/>
    <mergeCell ref="B24:C24"/>
    <mergeCell ref="A12:D12"/>
    <mergeCell ref="A13:T13"/>
    <mergeCell ref="B14:C14"/>
    <mergeCell ref="B15:C15"/>
    <mergeCell ref="B16:C16"/>
    <mergeCell ref="B17:C17"/>
    <mergeCell ref="O4:T4"/>
    <mergeCell ref="B6:C6"/>
    <mergeCell ref="A7:T7"/>
    <mergeCell ref="B8:C8"/>
    <mergeCell ref="B9:C9"/>
    <mergeCell ref="B10:C10"/>
    <mergeCell ref="A4:A5"/>
    <mergeCell ref="B4:C5"/>
    <mergeCell ref="D4:D5"/>
    <mergeCell ref="F4:H4"/>
    <mergeCell ref="I4:I5"/>
    <mergeCell ref="J4:N4"/>
    <mergeCell ref="A1:T1"/>
    <mergeCell ref="G2:I2"/>
    <mergeCell ref="L2:M2"/>
    <mergeCell ref="N2:Q2"/>
    <mergeCell ref="D3:F3"/>
    <mergeCell ref="L3:M3"/>
    <mergeCell ref="N3:T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777</cp:lastModifiedBy>
  <dcterms:created xsi:type="dcterms:W3CDTF">2025-01-28T12:09:47Z</dcterms:created>
  <dcterms:modified xsi:type="dcterms:W3CDTF">2025-01-28T12:10:10Z</dcterms:modified>
</cp:coreProperties>
</file>