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28" i="1"/>
  <c r="P28"/>
  <c r="L28"/>
  <c r="H28"/>
  <c r="T27"/>
  <c r="S27"/>
  <c r="S28" s="1"/>
  <c r="R27"/>
  <c r="R28" s="1"/>
  <c r="Q27"/>
  <c r="Q28" s="1"/>
  <c r="P27"/>
  <c r="O27"/>
  <c r="O28" s="1"/>
  <c r="N27"/>
  <c r="N28" s="1"/>
  <c r="M27"/>
  <c r="M28" s="1"/>
  <c r="L27"/>
  <c r="K27"/>
  <c r="K28" s="1"/>
  <c r="J27"/>
  <c r="J28" s="1"/>
  <c r="I27"/>
  <c r="I28" s="1"/>
  <c r="H27"/>
  <c r="G27"/>
  <c r="G28" s="1"/>
  <c r="F27"/>
  <c r="F28" s="1"/>
  <c r="E27"/>
  <c r="D27"/>
  <c r="S22"/>
  <c r="S23" s="1"/>
  <c r="M22"/>
  <c r="M23" s="1"/>
  <c r="E22"/>
  <c r="E29" s="1"/>
  <c r="D22"/>
  <c r="D29" s="1"/>
  <c r="T21"/>
  <c r="R21"/>
  <c r="R22" s="1"/>
  <c r="R23" s="1"/>
  <c r="Q21"/>
  <c r="P21"/>
  <c r="O21"/>
  <c r="O22" s="1"/>
  <c r="N21"/>
  <c r="N22" s="1"/>
  <c r="N23" s="1"/>
  <c r="L21"/>
  <c r="L22" s="1"/>
  <c r="L23" s="1"/>
  <c r="K21"/>
  <c r="J21"/>
  <c r="H21"/>
  <c r="G21"/>
  <c r="F21"/>
  <c r="I21" s="1"/>
  <c r="T20"/>
  <c r="T22" s="1"/>
  <c r="T23" s="1"/>
  <c r="S20"/>
  <c r="R20"/>
  <c r="Q20"/>
  <c r="Q22" s="1"/>
  <c r="Q23" s="1"/>
  <c r="P20"/>
  <c r="P22" s="1"/>
  <c r="P23" s="1"/>
  <c r="O20"/>
  <c r="N20"/>
  <c r="K20"/>
  <c r="K22" s="1"/>
  <c r="J20"/>
  <c r="J22" s="1"/>
  <c r="J23" s="1"/>
  <c r="H20"/>
  <c r="H22" s="1"/>
  <c r="H23" s="1"/>
  <c r="G20"/>
  <c r="G22" s="1"/>
  <c r="F20"/>
  <c r="I20" s="1"/>
  <c r="I22" s="1"/>
  <c r="I23" s="1"/>
  <c r="T12"/>
  <c r="T29" s="1"/>
  <c r="T31" s="1"/>
  <c r="S12"/>
  <c r="S13" s="1"/>
  <c r="R12"/>
  <c r="Q12"/>
  <c r="Q29" s="1"/>
  <c r="Q31" s="1"/>
  <c r="P12"/>
  <c r="P29" s="1"/>
  <c r="P31" s="1"/>
  <c r="O12"/>
  <c r="O13" s="1"/>
  <c r="N12"/>
  <c r="M12"/>
  <c r="M29" s="1"/>
  <c r="M31" s="1"/>
  <c r="L12"/>
  <c r="L29" s="1"/>
  <c r="L31" s="1"/>
  <c r="K12"/>
  <c r="K13" s="1"/>
  <c r="J12"/>
  <c r="I12"/>
  <c r="I29" s="1"/>
  <c r="I31" s="1"/>
  <c r="H12"/>
  <c r="H29" s="1"/>
  <c r="H31" s="1"/>
  <c r="G12"/>
  <c r="G13" s="1"/>
  <c r="F12"/>
  <c r="E12"/>
  <c r="E13" s="1"/>
  <c r="D12"/>
  <c r="I10"/>
  <c r="N4"/>
  <c r="N3"/>
  <c r="O23" l="1"/>
  <c r="O29"/>
  <c r="O31" s="1"/>
  <c r="G23"/>
  <c r="G29"/>
  <c r="G31" s="1"/>
  <c r="K23"/>
  <c r="K29"/>
  <c r="K31" s="1"/>
  <c r="J29"/>
  <c r="J31" s="1"/>
  <c r="N29"/>
  <c r="N31" s="1"/>
  <c r="R29"/>
  <c r="R31" s="1"/>
  <c r="F13"/>
  <c r="J13"/>
  <c r="N13"/>
  <c r="R13"/>
  <c r="S29"/>
  <c r="S31" s="1"/>
  <c r="I13"/>
  <c r="M13"/>
  <c r="Q13"/>
  <c r="F22"/>
  <c r="F23" s="1"/>
  <c r="H13"/>
  <c r="L13"/>
  <c r="P13"/>
  <c r="T13"/>
  <c r="F29" l="1"/>
  <c r="F31" s="1"/>
</calcChain>
</file>

<file path=xl/sharedStrings.xml><?xml version="1.0" encoding="utf-8"?>
<sst xmlns="http://schemas.openxmlformats.org/spreadsheetml/2006/main" count="53" uniqueCount="48">
  <si>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</si>
  <si>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</si>
  <si>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</si>
  <si>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</si>
  <si>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</si>
  <si>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</si>
  <si>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</si>
  <si>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</si>
  <si>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</si>
  <si>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</si>
  <si>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</si>
  <si>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</si>
  <si>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</si>
  <si>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</si>
  <si>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</si>
  <si>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</si>
  <si>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</si>
  <si>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</si>
  <si>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</si>
  <si>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</si>
  <si>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</si>
  <si>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</si>
  <si>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</si>
  <si>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</si>
  <si>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Чай с лимоном</t>
  </si>
  <si>
    <t>ПР</t>
  </si>
  <si>
    <t>Хлеб пшеничный</t>
  </si>
  <si>
    <t>% от суточной нормы</t>
  </si>
  <si>
    <t>Обед (полноценный рацион питания)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</si>
  <si>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</si>
  <si>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</si>
  <si>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</si>
  <si>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</si>
  <si>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</si>
  <si>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</si>
  <si>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</si>
  <si>
    <t>Примерное меню и пищевая ценность приготовляемых блюд (лист 3)</t>
  </si>
  <si>
    <t>Рацион: Школа</t>
  </si>
  <si>
    <t>среда</t>
  </si>
  <si>
    <t xml:space="preserve">Завтрак </t>
  </si>
  <si>
    <t>Блинчики с фруктовой начинкой п/ф и сахарной пудрой 160/5</t>
  </si>
  <si>
    <t xml:space="preserve">Фрукт порционно </t>
  </si>
  <si>
    <t xml:space="preserve">Итого за Завтрак </t>
  </si>
  <si>
    <t>*Итого за Завтрак (осенний период)</t>
  </si>
  <si>
    <t>Салат картофельный с огурцом соленым и зеленым горошком</t>
  </si>
  <si>
    <t>Рассольник ленинградский на м/б</t>
  </si>
  <si>
    <t xml:space="preserve">Жаркое по- домашнему 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</si>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</sst>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top"/>
    </xf>
    <xf numFmtId="2" fontId="2" fillId="3" borderId="9" xfId="0" applyNumberFormat="1" applyFont="1" applyFill="1" applyBorder="1" applyAlignment="1">
      <alignment horizontal="center" vertical="top"/>
    </xf>
    <xf numFmtId="1" fontId="2" fillId="2" borderId="8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0" fontId="1" fillId="2" borderId="8" xfId="0" applyNumberFormat="1" applyFont="1" applyFill="1" applyBorder="1" applyAlignment="1">
      <alignment horizontal="center" vertical="top"/>
    </xf>
    <xf numFmtId="165" fontId="1" fillId="2" borderId="8" xfId="0" applyNumberFormat="1" applyFont="1" applyFill="1" applyBorder="1" applyAlignment="1">
      <alignment horizontal="center" vertical="top"/>
    </xf>
    <xf numFmtId="166" fontId="2" fillId="2" borderId="8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166" fontId="2" fillId="3" borderId="9" xfId="0" applyNumberFormat="1" applyFont="1" applyFill="1" applyBorder="1" applyAlignment="1">
      <alignment horizontal="center" vertical="top"/>
    </xf>
    <xf numFmtId="2" fontId="1" fillId="2" borderId="8" xfId="0" applyNumberFormat="1" applyFont="1" applyFill="1" applyBorder="1" applyAlignment="1">
      <alignment horizontal="center" vertical="top"/>
    </xf>
    <xf numFmtId="166" fontId="1" fillId="2" borderId="8" xfId="0" applyNumberFormat="1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center" vertical="top"/>
    </xf>
    <xf numFmtId="10" fontId="1" fillId="2" borderId="4" xfId="0" applyNumberFormat="1" applyFont="1" applyFill="1" applyBorder="1" applyAlignment="1">
      <alignment horizontal="left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9" fontId="1" fillId="2" borderId="8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right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2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/>
    <xf numFmtId="2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/>
    <xf numFmtId="165" fontId="1" fillId="2" borderId="1" xfId="2" applyNumberFormat="1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1" fillId="2" borderId="8" xfId="2" applyNumberFormat="1" applyFont="1" applyFill="1" applyBorder="1"/>
    <xf numFmtId="165" fontId="1" fillId="2" borderId="8" xfId="2" applyNumberFormat="1" applyFont="1" applyFill="1" applyBorder="1"/>
    <xf numFmtId="0" fontId="1" fillId="2" borderId="0" xfId="0" applyFont="1" applyFill="1" applyBorder="1" applyAlignment="1">
      <alignment horizontal="left"/>
    </xf>
    <xf numFmtId="165" fontId="1" fillId="2" borderId="0" xfId="2" applyNumberFormat="1" applyFont="1" applyFill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topLeftCell="A7" workbookViewId="0">
      <selection sqref="A1:T31"/>
    </sheetView>
  </sheetViews>
  <sheetFormatPr defaultRowHeight="15"/>
  <sheetData>
    <row r="1" spans="1:20">
      <c r="A1" s="2"/>
      <c r="B1" s="2"/>
      <c r="C1" s="41"/>
      <c r="D1" s="41"/>
      <c r="E1" s="41"/>
      <c r="F1" s="42"/>
      <c r="G1" s="5"/>
      <c r="H1" s="3"/>
      <c r="I1" s="3"/>
      <c r="J1" s="5"/>
      <c r="K1" s="5"/>
      <c r="L1" s="5"/>
      <c r="M1" s="43"/>
      <c r="N1" s="43"/>
      <c r="O1" s="43"/>
      <c r="P1" s="43"/>
      <c r="Q1" s="43"/>
      <c r="R1" s="43"/>
      <c r="S1" s="43"/>
      <c r="T1" s="43"/>
    </row>
    <row r="2" spans="1:20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>
      <c r="A3" s="1" t="s">
        <v>37</v>
      </c>
      <c r="B3" s="2"/>
      <c r="C3" s="2"/>
      <c r="D3" s="3"/>
      <c r="E3" s="3"/>
      <c r="F3" s="4"/>
      <c r="G3" s="64" t="s">
        <v>38</v>
      </c>
      <c r="H3" s="64"/>
      <c r="I3" s="64"/>
      <c r="J3" s="5"/>
      <c r="K3" s="5"/>
      <c r="L3" s="65" t="s">
        <v>0</v>
      </c>
      <c r="M3" s="65"/>
      <c r="N3" s="66" t="e">
        <f>#REF!</f>
        <v>#REF!</v>
      </c>
      <c r="O3" s="66"/>
      <c r="P3" s="66"/>
      <c r="Q3" s="66"/>
      <c r="R3" s="5"/>
      <c r="S3" s="5"/>
      <c r="T3" s="5"/>
    </row>
    <row r="4" spans="1:20" ht="15" customHeight="1">
      <c r="A4" s="2"/>
      <c r="B4" s="2"/>
      <c r="C4" s="2"/>
      <c r="D4" s="67" t="s">
        <v>1</v>
      </c>
      <c r="E4" s="67"/>
      <c r="F4" s="67"/>
      <c r="G4" s="6">
        <v>1</v>
      </c>
      <c r="H4" s="5"/>
      <c r="I4" s="3"/>
      <c r="J4" s="3"/>
      <c r="K4" s="3"/>
      <c r="L4" s="67" t="s">
        <v>2</v>
      </c>
      <c r="M4" s="67"/>
      <c r="N4" s="64" t="e">
        <f>#REF!</f>
        <v>#REF!</v>
      </c>
      <c r="O4" s="64"/>
      <c r="P4" s="64"/>
      <c r="Q4" s="64"/>
      <c r="R4" s="64"/>
      <c r="S4" s="64"/>
      <c r="T4" s="64"/>
    </row>
    <row r="5" spans="1:20">
      <c r="A5" s="59" t="s">
        <v>3</v>
      </c>
      <c r="B5" s="59" t="s">
        <v>4</v>
      </c>
      <c r="C5" s="59"/>
      <c r="D5" s="59" t="s">
        <v>5</v>
      </c>
      <c r="E5" s="7"/>
      <c r="F5" s="68" t="s">
        <v>6</v>
      </c>
      <c r="G5" s="68"/>
      <c r="H5" s="68"/>
      <c r="I5" s="59" t="s">
        <v>7</v>
      </c>
      <c r="J5" s="68" t="s">
        <v>8</v>
      </c>
      <c r="K5" s="68"/>
      <c r="L5" s="68"/>
      <c r="M5" s="68"/>
      <c r="N5" s="68"/>
      <c r="O5" s="68" t="s">
        <v>9</v>
      </c>
      <c r="P5" s="68"/>
      <c r="Q5" s="68"/>
      <c r="R5" s="68"/>
      <c r="S5" s="68"/>
      <c r="T5" s="68"/>
    </row>
    <row r="6" spans="1:20">
      <c r="A6" s="60"/>
      <c r="B6" s="61"/>
      <c r="C6" s="62"/>
      <c r="D6" s="60"/>
      <c r="E6" s="8"/>
      <c r="F6" s="9" t="s">
        <v>10</v>
      </c>
      <c r="G6" s="10" t="s">
        <v>11</v>
      </c>
      <c r="H6" s="10" t="s">
        <v>12</v>
      </c>
      <c r="I6" s="60"/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  <c r="S6" s="10" t="s">
        <v>22</v>
      </c>
      <c r="T6" s="10" t="s">
        <v>23</v>
      </c>
    </row>
    <row r="7" spans="1:20">
      <c r="A7" s="11">
        <v>1</v>
      </c>
      <c r="B7" s="69">
        <v>2</v>
      </c>
      <c r="C7" s="69"/>
      <c r="D7" s="12">
        <v>3</v>
      </c>
      <c r="E7" s="12"/>
      <c r="F7" s="13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</row>
    <row r="8" spans="1:20" ht="15" customHeight="1">
      <c r="A8" s="54" t="s">
        <v>39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</row>
    <row r="9" spans="1:20" ht="15" customHeight="1">
      <c r="A9" s="11" t="s">
        <v>25</v>
      </c>
      <c r="B9" s="52" t="s">
        <v>40</v>
      </c>
      <c r="C9" s="53"/>
      <c r="D9" s="17">
        <v>165</v>
      </c>
      <c r="E9" s="18">
        <v>47.65</v>
      </c>
      <c r="F9" s="18">
        <v>3.6</v>
      </c>
      <c r="G9" s="18">
        <v>6</v>
      </c>
      <c r="H9" s="18">
        <v>54</v>
      </c>
      <c r="I9" s="18">
        <v>320</v>
      </c>
      <c r="J9" s="20">
        <v>7.0000000000000007E-2</v>
      </c>
      <c r="K9" s="20">
        <v>0.16</v>
      </c>
      <c r="L9" s="18">
        <v>0.19</v>
      </c>
      <c r="M9" s="18">
        <v>0.02</v>
      </c>
      <c r="N9" s="19">
        <v>1.1639999999999999</v>
      </c>
      <c r="O9" s="18">
        <v>0.19</v>
      </c>
      <c r="P9" s="18">
        <v>149.1</v>
      </c>
      <c r="Q9" s="18">
        <v>0.81</v>
      </c>
      <c r="R9" s="18">
        <v>0.02</v>
      </c>
      <c r="S9" s="18">
        <v>12.93</v>
      </c>
      <c r="T9" s="18">
        <v>0.91</v>
      </c>
    </row>
    <row r="10" spans="1:20" ht="15" customHeight="1">
      <c r="A10" s="11">
        <v>377</v>
      </c>
      <c r="B10" s="57" t="s">
        <v>24</v>
      </c>
      <c r="C10" s="58"/>
      <c r="D10" s="17">
        <v>200</v>
      </c>
      <c r="E10" s="18">
        <v>4.53</v>
      </c>
      <c r="F10" s="18">
        <v>0.26</v>
      </c>
      <c r="G10" s="18">
        <v>0.06</v>
      </c>
      <c r="H10" s="18">
        <v>15.22</v>
      </c>
      <c r="I10" s="18">
        <f>F10*4+G10*9+H10*4</f>
        <v>62.46</v>
      </c>
      <c r="J10" s="18">
        <v>0</v>
      </c>
      <c r="K10" s="18">
        <v>0.01</v>
      </c>
      <c r="L10" s="18">
        <v>2.9</v>
      </c>
      <c r="M10" s="18">
        <v>0</v>
      </c>
      <c r="N10" s="18">
        <v>0.06</v>
      </c>
      <c r="O10" s="18">
        <v>8.0500000000000007</v>
      </c>
      <c r="P10" s="18">
        <v>9.7799999999999994</v>
      </c>
      <c r="Q10" s="18">
        <v>1.7000000000000001E-2</v>
      </c>
      <c r="R10" s="20">
        <v>0</v>
      </c>
      <c r="S10" s="18">
        <v>5.24</v>
      </c>
      <c r="T10" s="18">
        <v>0.87</v>
      </c>
    </row>
    <row r="11" spans="1:20" ht="15" customHeight="1">
      <c r="A11" s="70">
        <v>338</v>
      </c>
      <c r="B11" s="71" t="s">
        <v>41</v>
      </c>
      <c r="C11" s="71"/>
      <c r="D11" s="17">
        <v>190</v>
      </c>
      <c r="E11" s="18">
        <v>26.12</v>
      </c>
      <c r="F11" s="18">
        <v>1.5</v>
      </c>
      <c r="G11" s="18">
        <v>0.5</v>
      </c>
      <c r="H11" s="18">
        <v>2.1</v>
      </c>
      <c r="I11" s="18">
        <v>125.6</v>
      </c>
      <c r="J11" s="18">
        <v>0.04</v>
      </c>
      <c r="K11" s="18">
        <v>0.02</v>
      </c>
      <c r="L11" s="17">
        <v>10</v>
      </c>
      <c r="M11" s="18">
        <v>0.02</v>
      </c>
      <c r="N11" s="18">
        <v>0.2</v>
      </c>
      <c r="O11" s="18">
        <v>16</v>
      </c>
      <c r="P11" s="18">
        <v>11</v>
      </c>
      <c r="Q11" s="17">
        <v>0.03</v>
      </c>
      <c r="R11" s="17">
        <v>2E-3</v>
      </c>
      <c r="S11" s="18">
        <v>9</v>
      </c>
      <c r="T11" s="18">
        <v>2.2000000000000002</v>
      </c>
    </row>
    <row r="12" spans="1:20">
      <c r="A12" s="28" t="s">
        <v>42</v>
      </c>
      <c r="B12" s="29"/>
      <c r="C12" s="29"/>
      <c r="D12" s="72">
        <f t="shared" ref="D12:T12" si="0">SUM(D9:D11)</f>
        <v>555</v>
      </c>
      <c r="E12" s="23">
        <f t="shared" si="0"/>
        <v>78.3</v>
      </c>
      <c r="F12" s="31">
        <f t="shared" si="0"/>
        <v>5.36</v>
      </c>
      <c r="G12" s="32">
        <f t="shared" si="0"/>
        <v>6.56</v>
      </c>
      <c r="H12" s="32">
        <f t="shared" si="0"/>
        <v>71.319999999999993</v>
      </c>
      <c r="I12" s="32">
        <f>SUM(I9:I11)</f>
        <v>508.05999999999995</v>
      </c>
      <c r="J12" s="31">
        <f t="shared" si="0"/>
        <v>0.11000000000000001</v>
      </c>
      <c r="K12" s="31">
        <f t="shared" si="0"/>
        <v>0.19</v>
      </c>
      <c r="L12" s="31">
        <f t="shared" si="0"/>
        <v>13.09</v>
      </c>
      <c r="M12" s="31">
        <f t="shared" si="0"/>
        <v>0.04</v>
      </c>
      <c r="N12" s="31">
        <f t="shared" si="0"/>
        <v>1.4239999999999999</v>
      </c>
      <c r="O12" s="31">
        <f t="shared" si="0"/>
        <v>24.240000000000002</v>
      </c>
      <c r="P12" s="31">
        <f t="shared" si="0"/>
        <v>169.88</v>
      </c>
      <c r="Q12" s="33">
        <f t="shared" si="0"/>
        <v>0.8570000000000001</v>
      </c>
      <c r="R12" s="33">
        <f t="shared" si="0"/>
        <v>2.1999999999999999E-2</v>
      </c>
      <c r="S12" s="32">
        <f t="shared" si="0"/>
        <v>27.17</v>
      </c>
      <c r="T12" s="31">
        <f t="shared" si="0"/>
        <v>3.9800000000000004</v>
      </c>
    </row>
    <row r="13" spans="1:20">
      <c r="A13" s="48" t="s">
        <v>27</v>
      </c>
      <c r="B13" s="49"/>
      <c r="C13" s="49"/>
      <c r="D13" s="50"/>
      <c r="E13" s="73">
        <f>78.3-E12</f>
        <v>0</v>
      </c>
      <c r="F13" s="74">
        <f t="shared" ref="F13:T13" si="1">F12/F30</f>
        <v>5.9555555555555556E-2</v>
      </c>
      <c r="G13" s="75">
        <f t="shared" si="1"/>
        <v>7.1304347826086953E-2</v>
      </c>
      <c r="H13" s="75">
        <f t="shared" si="1"/>
        <v>0.18621409921671017</v>
      </c>
      <c r="I13" s="75">
        <f t="shared" si="1"/>
        <v>0.18678676470588235</v>
      </c>
      <c r="J13" s="75">
        <f t="shared" si="1"/>
        <v>7.8571428571428584E-2</v>
      </c>
      <c r="K13" s="75">
        <f t="shared" si="1"/>
        <v>0.11874999999999999</v>
      </c>
      <c r="L13" s="75">
        <f t="shared" si="1"/>
        <v>0.187</v>
      </c>
      <c r="M13" s="75">
        <f t="shared" si="1"/>
        <v>4.4444444444444446E-2</v>
      </c>
      <c r="N13" s="75">
        <f t="shared" si="1"/>
        <v>0.11866666666666666</v>
      </c>
      <c r="O13" s="75">
        <f t="shared" si="1"/>
        <v>2.0200000000000003E-2</v>
      </c>
      <c r="P13" s="75">
        <f t="shared" si="1"/>
        <v>0.14156666666666667</v>
      </c>
      <c r="Q13" s="75">
        <f t="shared" si="1"/>
        <v>6.1214285714285721E-2</v>
      </c>
      <c r="R13" s="75">
        <f t="shared" si="1"/>
        <v>0.21999999999999997</v>
      </c>
      <c r="S13" s="75">
        <f t="shared" si="1"/>
        <v>9.056666666666667E-2</v>
      </c>
      <c r="T13" s="75">
        <f t="shared" si="1"/>
        <v>0.22111111111111115</v>
      </c>
    </row>
    <row r="14" spans="1:20">
      <c r="A14" s="76" t="s">
        <v>43</v>
      </c>
      <c r="B14" s="77"/>
      <c r="C14" s="77"/>
      <c r="D14" s="38"/>
      <c r="E14" s="38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ht="15" customHeight="1">
      <c r="A15" s="54" t="s">
        <v>28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</row>
    <row r="16" spans="1:20" ht="15" customHeight="1">
      <c r="A16" s="21">
        <v>42</v>
      </c>
      <c r="B16" s="52" t="s">
        <v>44</v>
      </c>
      <c r="C16" s="53"/>
      <c r="D16" s="17">
        <v>100</v>
      </c>
      <c r="E16" s="18">
        <v>15.82</v>
      </c>
      <c r="F16" s="18">
        <v>2.98</v>
      </c>
      <c r="G16" s="18">
        <v>5.19</v>
      </c>
      <c r="H16" s="18">
        <v>6.25</v>
      </c>
      <c r="I16" s="18">
        <v>83.6</v>
      </c>
      <c r="J16" s="18">
        <v>0.11</v>
      </c>
      <c r="K16" s="18">
        <v>0</v>
      </c>
      <c r="L16" s="26">
        <v>11</v>
      </c>
      <c r="M16" s="18">
        <v>0.68</v>
      </c>
      <c r="N16" s="18">
        <v>0</v>
      </c>
      <c r="O16" s="18">
        <v>21.45</v>
      </c>
      <c r="P16" s="18">
        <v>59.95</v>
      </c>
      <c r="Q16" s="18">
        <v>0</v>
      </c>
      <c r="R16" s="20">
        <v>0</v>
      </c>
      <c r="S16" s="26">
        <v>20.8</v>
      </c>
      <c r="T16" s="18">
        <v>0.68</v>
      </c>
    </row>
    <row r="17" spans="1:20" ht="15" customHeight="1">
      <c r="A17" s="11">
        <v>96</v>
      </c>
      <c r="B17" s="52" t="s">
        <v>45</v>
      </c>
      <c r="C17" s="53"/>
      <c r="D17" s="19">
        <v>250</v>
      </c>
      <c r="E17" s="18">
        <v>15.3</v>
      </c>
      <c r="F17" s="18">
        <v>2.6</v>
      </c>
      <c r="G17" s="18">
        <v>6.13</v>
      </c>
      <c r="H17" s="18">
        <v>17.03</v>
      </c>
      <c r="I17" s="18">
        <v>133.69</v>
      </c>
      <c r="J17" s="19">
        <v>0.12</v>
      </c>
      <c r="K17" s="19">
        <v>7.3999999999999996E-2</v>
      </c>
      <c r="L17" s="18">
        <v>16</v>
      </c>
      <c r="M17" s="20">
        <v>0.04</v>
      </c>
      <c r="N17" s="18">
        <v>0</v>
      </c>
      <c r="O17" s="18">
        <v>25.3</v>
      </c>
      <c r="P17" s="18">
        <v>71.099999999999994</v>
      </c>
      <c r="Q17" s="18">
        <v>0.38</v>
      </c>
      <c r="R17" s="20">
        <v>3.0000000000000001E-3</v>
      </c>
      <c r="S17" s="18">
        <v>26.7</v>
      </c>
      <c r="T17" s="18">
        <v>0.95</v>
      </c>
    </row>
    <row r="18" spans="1:20" ht="15" customHeight="1">
      <c r="A18" s="11">
        <v>259</v>
      </c>
      <c r="B18" s="52" t="s">
        <v>46</v>
      </c>
      <c r="C18" s="53"/>
      <c r="D18" s="17">
        <v>220</v>
      </c>
      <c r="E18" s="18">
        <v>55.86</v>
      </c>
      <c r="F18" s="18">
        <v>15.69</v>
      </c>
      <c r="G18" s="18">
        <v>16.510000000000002</v>
      </c>
      <c r="H18" s="18">
        <v>28.06</v>
      </c>
      <c r="I18" s="18">
        <v>323.63</v>
      </c>
      <c r="J18" s="18">
        <v>0.24</v>
      </c>
      <c r="K18" s="18">
        <v>0.22</v>
      </c>
      <c r="L18" s="18">
        <v>34.43</v>
      </c>
      <c r="M18" s="20">
        <v>0.06</v>
      </c>
      <c r="N18" s="19">
        <v>0.38</v>
      </c>
      <c r="O18" s="18">
        <v>46.42</v>
      </c>
      <c r="P18" s="26">
        <v>239.99</v>
      </c>
      <c r="Q18" s="26">
        <v>3.85</v>
      </c>
      <c r="R18" s="20">
        <v>2E-3</v>
      </c>
      <c r="S18" s="18">
        <v>61.45</v>
      </c>
      <c r="T18" s="18">
        <v>3.65</v>
      </c>
    </row>
    <row r="19" spans="1:20" ht="15" customHeight="1">
      <c r="A19" s="21">
        <v>349</v>
      </c>
      <c r="B19" s="52" t="s">
        <v>47</v>
      </c>
      <c r="C19" s="53"/>
      <c r="D19" s="17">
        <v>200</v>
      </c>
      <c r="E19" s="18">
        <v>5.61</v>
      </c>
      <c r="F19" s="18">
        <v>0.22</v>
      </c>
      <c r="G19" s="19">
        <v>0</v>
      </c>
      <c r="H19" s="18">
        <v>24.42</v>
      </c>
      <c r="I19" s="18">
        <v>98.56</v>
      </c>
      <c r="J19" s="19">
        <v>0</v>
      </c>
      <c r="K19" s="19">
        <v>0</v>
      </c>
      <c r="L19" s="18">
        <v>26.11</v>
      </c>
      <c r="M19" s="19">
        <v>0</v>
      </c>
      <c r="N19" s="19">
        <v>0</v>
      </c>
      <c r="O19" s="26">
        <v>22.6</v>
      </c>
      <c r="P19" s="26">
        <v>7.7</v>
      </c>
      <c r="Q19" s="17">
        <v>0</v>
      </c>
      <c r="R19" s="17">
        <v>0</v>
      </c>
      <c r="S19" s="26">
        <v>3</v>
      </c>
      <c r="T19" s="18">
        <v>0.66</v>
      </c>
    </row>
    <row r="20" spans="1:20" ht="15" customHeight="1">
      <c r="A20" s="27" t="s">
        <v>25</v>
      </c>
      <c r="B20" s="52" t="s">
        <v>29</v>
      </c>
      <c r="C20" s="53"/>
      <c r="D20" s="17">
        <v>40</v>
      </c>
      <c r="E20" s="18">
        <v>2.56</v>
      </c>
      <c r="F20" s="18">
        <f>2.64*D20/40</f>
        <v>2.64</v>
      </c>
      <c r="G20" s="18">
        <f>0.48*D20/40</f>
        <v>0.48</v>
      </c>
      <c r="H20" s="18">
        <f>13.68*D20/40</f>
        <v>13.680000000000001</v>
      </c>
      <c r="I20" s="26">
        <f>F20*4+G20*9+H20*4</f>
        <v>69.600000000000009</v>
      </c>
      <c r="J20" s="19">
        <f>0.08*D20/40</f>
        <v>0.08</v>
      </c>
      <c r="K20" s="18">
        <f>0.04*D20/40</f>
        <v>0.04</v>
      </c>
      <c r="L20" s="17">
        <v>0</v>
      </c>
      <c r="M20" s="17">
        <v>0</v>
      </c>
      <c r="N20" s="18">
        <f>2.4*D20/40</f>
        <v>2.4</v>
      </c>
      <c r="O20" s="18">
        <f>14*D20/40</f>
        <v>14</v>
      </c>
      <c r="P20" s="18">
        <f>63.2*D20/40</f>
        <v>63.2</v>
      </c>
      <c r="Q20" s="18">
        <f>1.2*D20/40</f>
        <v>1.2</v>
      </c>
      <c r="R20" s="20">
        <f>0.001*D20/40</f>
        <v>1E-3</v>
      </c>
      <c r="S20" s="18">
        <f>9.4*D20/40</f>
        <v>9.4</v>
      </c>
      <c r="T20" s="19">
        <f>0.78*D20/40</f>
        <v>0.78</v>
      </c>
    </row>
    <row r="21" spans="1:20" ht="15" customHeight="1">
      <c r="A21" s="21" t="s">
        <v>25</v>
      </c>
      <c r="B21" s="52" t="s">
        <v>26</v>
      </c>
      <c r="C21" s="53"/>
      <c r="D21" s="17">
        <v>30</v>
      </c>
      <c r="E21" s="18">
        <v>2.85</v>
      </c>
      <c r="F21" s="18">
        <f>1.52*D21/30</f>
        <v>1.52</v>
      </c>
      <c r="G21" s="20">
        <f>0.16*D21/30</f>
        <v>0.16</v>
      </c>
      <c r="H21" s="20">
        <f>9.84*D21/30</f>
        <v>9.84</v>
      </c>
      <c r="I21" s="20">
        <f>F21*4+G21*9+H21*4</f>
        <v>46.879999999999995</v>
      </c>
      <c r="J21" s="20">
        <f>0.02*D21/30</f>
        <v>0.02</v>
      </c>
      <c r="K21" s="20">
        <f>0.01*D21/30</f>
        <v>0.01</v>
      </c>
      <c r="L21" s="20">
        <f>0.44*D21/30</f>
        <v>0.44</v>
      </c>
      <c r="M21" s="20">
        <v>0</v>
      </c>
      <c r="N21" s="20">
        <f>0.7*D21/30</f>
        <v>0.7</v>
      </c>
      <c r="O21" s="20">
        <f>4*D21/30</f>
        <v>4</v>
      </c>
      <c r="P21" s="20">
        <f>13*D21/30</f>
        <v>13</v>
      </c>
      <c r="Q21" s="20">
        <f>0.008*D21/30</f>
        <v>8.0000000000000002E-3</v>
      </c>
      <c r="R21" s="20">
        <f>0.001*D21/30</f>
        <v>1E-3</v>
      </c>
      <c r="S21" s="20">
        <v>0</v>
      </c>
      <c r="T21" s="20">
        <f>0.22*D21/30</f>
        <v>0.22</v>
      </c>
    </row>
    <row r="22" spans="1:20">
      <c r="A22" s="28" t="s">
        <v>30</v>
      </c>
      <c r="B22" s="29"/>
      <c r="C22" s="29"/>
      <c r="D22" s="22">
        <f t="shared" ref="D22:T22" si="2">SUM(D16:D21)</f>
        <v>840</v>
      </c>
      <c r="E22" s="23">
        <f t="shared" si="2"/>
        <v>98</v>
      </c>
      <c r="F22" s="23">
        <f t="shared" si="2"/>
        <v>25.65</v>
      </c>
      <c r="G22" s="23">
        <f t="shared" si="2"/>
        <v>28.470000000000002</v>
      </c>
      <c r="H22" s="23">
        <f t="shared" si="2"/>
        <v>99.280000000000015</v>
      </c>
      <c r="I22" s="23">
        <f t="shared" si="2"/>
        <v>755.96</v>
      </c>
      <c r="J22" s="23">
        <f t="shared" si="2"/>
        <v>0.56999999999999995</v>
      </c>
      <c r="K22" s="23">
        <f t="shared" si="2"/>
        <v>0.34399999999999997</v>
      </c>
      <c r="L22" s="23">
        <f t="shared" si="2"/>
        <v>87.97999999999999</v>
      </c>
      <c r="M22" s="23">
        <f t="shared" si="2"/>
        <v>0.78</v>
      </c>
      <c r="N22" s="23">
        <f t="shared" si="2"/>
        <v>3.4799999999999995</v>
      </c>
      <c r="O22" s="23">
        <f t="shared" si="2"/>
        <v>133.77000000000001</v>
      </c>
      <c r="P22" s="23">
        <f t="shared" si="2"/>
        <v>454.94</v>
      </c>
      <c r="Q22" s="23">
        <f t="shared" si="2"/>
        <v>5.4380000000000006</v>
      </c>
      <c r="R22" s="23">
        <f t="shared" si="2"/>
        <v>7.0000000000000001E-3</v>
      </c>
      <c r="S22" s="23">
        <f t="shared" si="2"/>
        <v>121.35000000000001</v>
      </c>
      <c r="T22" s="23">
        <f t="shared" si="2"/>
        <v>6.9399999999999995</v>
      </c>
    </row>
    <row r="23" spans="1:20">
      <c r="A23" s="48" t="s">
        <v>27</v>
      </c>
      <c r="B23" s="49"/>
      <c r="C23" s="49"/>
      <c r="D23" s="50"/>
      <c r="E23" s="80"/>
      <c r="F23" s="74">
        <f t="shared" ref="F23:T23" si="3">F22/F30</f>
        <v>0.28499999999999998</v>
      </c>
      <c r="G23" s="79">
        <f t="shared" si="3"/>
        <v>0.30945652173913046</v>
      </c>
      <c r="H23" s="79">
        <f t="shared" si="3"/>
        <v>0.25921671018276765</v>
      </c>
      <c r="I23" s="79">
        <f t="shared" si="3"/>
        <v>0.27792647058823533</v>
      </c>
      <c r="J23" s="79">
        <f t="shared" si="3"/>
        <v>0.40714285714285714</v>
      </c>
      <c r="K23" s="79">
        <f t="shared" si="3"/>
        <v>0.21499999999999997</v>
      </c>
      <c r="L23" s="79">
        <f t="shared" si="3"/>
        <v>1.2568571428571427</v>
      </c>
      <c r="M23" s="79">
        <f t="shared" si="3"/>
        <v>0.8666666666666667</v>
      </c>
      <c r="N23" s="79">
        <f t="shared" si="3"/>
        <v>0.28999999999999998</v>
      </c>
      <c r="O23" s="79">
        <f t="shared" si="3"/>
        <v>0.111475</v>
      </c>
      <c r="P23" s="79">
        <f t="shared" si="3"/>
        <v>0.37911666666666666</v>
      </c>
      <c r="Q23" s="79">
        <f t="shared" si="3"/>
        <v>0.38842857142857146</v>
      </c>
      <c r="R23" s="79">
        <f t="shared" si="3"/>
        <v>6.9999999999999993E-2</v>
      </c>
      <c r="S23" s="79">
        <f t="shared" si="3"/>
        <v>0.40450000000000003</v>
      </c>
      <c r="T23" s="79">
        <f t="shared" si="3"/>
        <v>0.38555555555555554</v>
      </c>
    </row>
    <row r="24" spans="1:20">
      <c r="A24" s="54" t="s">
        <v>31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</row>
    <row r="25" spans="1:20">
      <c r="A25" s="14"/>
      <c r="B25" s="44"/>
      <c r="C25" s="44"/>
      <c r="D25" s="15"/>
      <c r="E25" s="16"/>
      <c r="F25" s="16"/>
      <c r="G25" s="30"/>
      <c r="H25" s="3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>
      <c r="A26" s="21"/>
      <c r="B26" s="52"/>
      <c r="C26" s="53"/>
      <c r="D26" s="17"/>
      <c r="E26" s="18"/>
      <c r="F26" s="18"/>
      <c r="G26" s="19"/>
      <c r="H26" s="18"/>
      <c r="I26" s="18"/>
      <c r="J26" s="19"/>
      <c r="K26" s="19"/>
      <c r="L26" s="18"/>
      <c r="M26" s="19"/>
      <c r="N26" s="19"/>
      <c r="O26" s="26"/>
      <c r="P26" s="26"/>
      <c r="Q26" s="17"/>
      <c r="R26" s="17"/>
      <c r="S26" s="26"/>
      <c r="T26" s="18"/>
    </row>
    <row r="27" spans="1:20">
      <c r="A27" s="28" t="s">
        <v>32</v>
      </c>
      <c r="B27" s="29"/>
      <c r="C27" s="29"/>
      <c r="D27" s="22">
        <f t="shared" ref="D27:T27" si="4">SUM(D25:D26)</f>
        <v>0</v>
      </c>
      <c r="E27" s="23">
        <f t="shared" si="4"/>
        <v>0</v>
      </c>
      <c r="F27" s="31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  <c r="L27" s="32">
        <f t="shared" si="4"/>
        <v>0</v>
      </c>
      <c r="M27" s="32">
        <f t="shared" si="4"/>
        <v>0</v>
      </c>
      <c r="N27" s="32">
        <f t="shared" si="4"/>
        <v>0</v>
      </c>
      <c r="O27" s="32">
        <f t="shared" si="4"/>
        <v>0</v>
      </c>
      <c r="P27" s="32">
        <f t="shared" si="4"/>
        <v>0</v>
      </c>
      <c r="Q27" s="32">
        <f t="shared" si="4"/>
        <v>0</v>
      </c>
      <c r="R27" s="32">
        <f t="shared" si="4"/>
        <v>0</v>
      </c>
      <c r="S27" s="32">
        <f t="shared" si="4"/>
        <v>0</v>
      </c>
      <c r="T27" s="32">
        <f t="shared" si="4"/>
        <v>0</v>
      </c>
    </row>
    <row r="28" spans="1:20">
      <c r="A28" s="48" t="s">
        <v>27</v>
      </c>
      <c r="B28" s="49"/>
      <c r="C28" s="49"/>
      <c r="D28" s="50"/>
      <c r="E28" s="80"/>
      <c r="F28" s="74">
        <f>F27/F30</f>
        <v>0</v>
      </c>
      <c r="G28" s="81">
        <f t="shared" ref="G28:T28" si="5">G27/G30</f>
        <v>0</v>
      </c>
      <c r="H28" s="81">
        <f t="shared" si="5"/>
        <v>0</v>
      </c>
      <c r="I28" s="81">
        <f t="shared" si="5"/>
        <v>0</v>
      </c>
      <c r="J28" s="81">
        <f t="shared" si="5"/>
        <v>0</v>
      </c>
      <c r="K28" s="81">
        <f t="shared" si="5"/>
        <v>0</v>
      </c>
      <c r="L28" s="81">
        <f t="shared" si="5"/>
        <v>0</v>
      </c>
      <c r="M28" s="81">
        <f t="shared" si="5"/>
        <v>0</v>
      </c>
      <c r="N28" s="81">
        <f t="shared" si="5"/>
        <v>0</v>
      </c>
      <c r="O28" s="81">
        <f t="shared" si="5"/>
        <v>0</v>
      </c>
      <c r="P28" s="81">
        <f t="shared" si="5"/>
        <v>0</v>
      </c>
      <c r="Q28" s="81">
        <f t="shared" si="5"/>
        <v>0</v>
      </c>
      <c r="R28" s="81">
        <f t="shared" si="5"/>
        <v>0</v>
      </c>
      <c r="S28" s="81">
        <f t="shared" si="5"/>
        <v>0</v>
      </c>
      <c r="T28" s="81">
        <f t="shared" si="5"/>
        <v>0</v>
      </c>
    </row>
    <row r="29" spans="1:20">
      <c r="A29" s="28" t="s">
        <v>33</v>
      </c>
      <c r="B29" s="29"/>
      <c r="C29" s="29"/>
      <c r="D29" s="35">
        <f>D22+D12</f>
        <v>1395</v>
      </c>
      <c r="E29" s="36">
        <f>E22+E12</f>
        <v>176.3</v>
      </c>
      <c r="F29" s="31">
        <f t="shared" ref="F29:T29" si="6">SUM(F12,F22,F27)</f>
        <v>31.009999999999998</v>
      </c>
      <c r="G29" s="32">
        <f t="shared" si="6"/>
        <v>35.03</v>
      </c>
      <c r="H29" s="32">
        <f t="shared" si="6"/>
        <v>170.60000000000002</v>
      </c>
      <c r="I29" s="32">
        <f t="shared" si="6"/>
        <v>1264.02</v>
      </c>
      <c r="J29" s="31">
        <f t="shared" si="6"/>
        <v>0.67999999999999994</v>
      </c>
      <c r="K29" s="31">
        <f t="shared" si="6"/>
        <v>0.53400000000000003</v>
      </c>
      <c r="L29" s="37">
        <f t="shared" si="6"/>
        <v>101.07</v>
      </c>
      <c r="M29" s="31">
        <f t="shared" si="6"/>
        <v>0.82000000000000006</v>
      </c>
      <c r="N29" s="37">
        <f t="shared" si="6"/>
        <v>4.9039999999999999</v>
      </c>
      <c r="O29" s="32">
        <f t="shared" si="6"/>
        <v>158.01000000000002</v>
      </c>
      <c r="P29" s="31">
        <f t="shared" si="6"/>
        <v>624.81999999999994</v>
      </c>
      <c r="Q29" s="32">
        <f t="shared" si="6"/>
        <v>6.2950000000000008</v>
      </c>
      <c r="R29" s="33">
        <f t="shared" si="6"/>
        <v>2.8999999999999998E-2</v>
      </c>
      <c r="S29" s="31">
        <f t="shared" si="6"/>
        <v>148.52000000000001</v>
      </c>
      <c r="T29" s="31">
        <f t="shared" si="6"/>
        <v>10.92</v>
      </c>
    </row>
    <row r="30" spans="1:20">
      <c r="A30" s="48" t="s">
        <v>34</v>
      </c>
      <c r="B30" s="49"/>
      <c r="C30" s="49"/>
      <c r="D30" s="50"/>
      <c r="E30" s="39"/>
      <c r="F30" s="18">
        <v>90</v>
      </c>
      <c r="G30" s="26">
        <v>92</v>
      </c>
      <c r="H30" s="26">
        <v>383</v>
      </c>
      <c r="I30" s="26">
        <v>2720</v>
      </c>
      <c r="J30" s="18">
        <v>1.4</v>
      </c>
      <c r="K30" s="18">
        <v>1.6</v>
      </c>
      <c r="L30" s="17">
        <v>70</v>
      </c>
      <c r="M30" s="18">
        <v>0.9</v>
      </c>
      <c r="N30" s="17">
        <v>12</v>
      </c>
      <c r="O30" s="17">
        <v>1200</v>
      </c>
      <c r="P30" s="17">
        <v>1200</v>
      </c>
      <c r="Q30" s="17">
        <v>14</v>
      </c>
      <c r="R30" s="26">
        <v>0.1</v>
      </c>
      <c r="S30" s="17">
        <v>300</v>
      </c>
      <c r="T30" s="18">
        <v>18</v>
      </c>
    </row>
    <row r="31" spans="1:20">
      <c r="A31" s="45" t="s">
        <v>27</v>
      </c>
      <c r="B31" s="46"/>
      <c r="C31" s="46"/>
      <c r="D31" s="47"/>
      <c r="E31" s="34"/>
      <c r="F31" s="24">
        <f t="shared" ref="F31:T31" si="7">F29/F30</f>
        <v>0.34455555555555556</v>
      </c>
      <c r="G31" s="25">
        <f t="shared" si="7"/>
        <v>0.38076086956521743</v>
      </c>
      <c r="H31" s="25">
        <f t="shared" si="7"/>
        <v>0.44543080939947788</v>
      </c>
      <c r="I31" s="25">
        <f t="shared" si="7"/>
        <v>0.46471323529411762</v>
      </c>
      <c r="J31" s="25">
        <f t="shared" si="7"/>
        <v>0.48571428571428571</v>
      </c>
      <c r="K31" s="25">
        <f t="shared" si="7"/>
        <v>0.33374999999999999</v>
      </c>
      <c r="L31" s="25">
        <f t="shared" si="7"/>
        <v>1.4438571428571427</v>
      </c>
      <c r="M31" s="40">
        <f t="shared" si="7"/>
        <v>0.9111111111111112</v>
      </c>
      <c r="N31" s="40">
        <f t="shared" si="7"/>
        <v>0.40866666666666668</v>
      </c>
      <c r="O31" s="25">
        <f t="shared" si="7"/>
        <v>0.13167500000000001</v>
      </c>
      <c r="P31" s="25">
        <f t="shared" si="7"/>
        <v>0.52068333333333328</v>
      </c>
      <c r="Q31" s="25">
        <f t="shared" si="7"/>
        <v>0.44964285714285718</v>
      </c>
      <c r="R31" s="40">
        <f t="shared" si="7"/>
        <v>0.28999999999999998</v>
      </c>
      <c r="S31" s="25">
        <f t="shared" si="7"/>
        <v>0.49506666666666671</v>
      </c>
      <c r="T31" s="25">
        <f t="shared" si="7"/>
        <v>0.60666666666666669</v>
      </c>
    </row>
    <row r="32" spans="1:20">
      <c r="A32" s="2"/>
      <c r="B32" s="2"/>
      <c r="C32" s="41"/>
      <c r="D32" s="41"/>
      <c r="E32" s="41"/>
      <c r="F32" s="42"/>
      <c r="G32" s="5"/>
      <c r="H32" s="3"/>
      <c r="I32" s="3"/>
      <c r="J32" s="5"/>
      <c r="K32" s="5"/>
      <c r="L32" s="5"/>
      <c r="M32" s="51" t="s">
        <v>35</v>
      </c>
      <c r="N32" s="51"/>
      <c r="O32" s="51"/>
      <c r="P32" s="51"/>
      <c r="Q32" s="51"/>
      <c r="R32" s="51"/>
      <c r="S32" s="51"/>
      <c r="T32" s="51"/>
    </row>
  </sheetData>
  <mergeCells count="35">
    <mergeCell ref="J5:N5"/>
    <mergeCell ref="O5:T5"/>
    <mergeCell ref="B7:C7"/>
    <mergeCell ref="A8:T8"/>
    <mergeCell ref="A15:T15"/>
    <mergeCell ref="A5:A6"/>
    <mergeCell ref="B5:C6"/>
    <mergeCell ref="D5:D6"/>
    <mergeCell ref="F5:H5"/>
    <mergeCell ref="I5:I6"/>
    <mergeCell ref="L3:M3"/>
    <mergeCell ref="A2:T2"/>
    <mergeCell ref="G3:I3"/>
    <mergeCell ref="N3:Q3"/>
    <mergeCell ref="B17:C17"/>
    <mergeCell ref="B9:C9"/>
    <mergeCell ref="B10:C10"/>
    <mergeCell ref="D4:F4"/>
    <mergeCell ref="L4:M4"/>
    <mergeCell ref="N4:T4"/>
    <mergeCell ref="B11:C11"/>
    <mergeCell ref="A13:D13"/>
    <mergeCell ref="B16:C16"/>
    <mergeCell ref="M32:T32"/>
    <mergeCell ref="B18:C18"/>
    <mergeCell ref="B19:C19"/>
    <mergeCell ref="B20:C20"/>
    <mergeCell ref="B21:C21"/>
    <mergeCell ref="A23:D23"/>
    <mergeCell ref="A24:T24"/>
    <mergeCell ref="B25:C25"/>
    <mergeCell ref="B26:C26"/>
    <mergeCell ref="A28:D28"/>
    <mergeCell ref="A30:D30"/>
    <mergeCell ref="A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2025-01-28T12:02:14Z</dcterms:created>
  <dcterms:modified xsi:type="dcterms:W3CDTF">2025-01-28T12:04:48Z</dcterms:modified>
</cp:coreProperties>
</file>