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T28" i="1"/>
  <c r="Q28"/>
  <c r="P28"/>
  <c r="M28"/>
  <c r="L28"/>
  <c r="I28"/>
  <c r="H28"/>
  <c r="T27"/>
  <c r="S27"/>
  <c r="S29" s="1"/>
  <c r="S31" s="1"/>
  <c r="R27"/>
  <c r="R28" s="1"/>
  <c r="Q27"/>
  <c r="P27"/>
  <c r="O27"/>
  <c r="O28" s="1"/>
  <c r="N27"/>
  <c r="N28" s="1"/>
  <c r="M27"/>
  <c r="L27"/>
  <c r="K27"/>
  <c r="K28" s="1"/>
  <c r="J27"/>
  <c r="J28" s="1"/>
  <c r="I27"/>
  <c r="H27"/>
  <c r="G27"/>
  <c r="G28" s="1"/>
  <c r="F27"/>
  <c r="F28" s="1"/>
  <c r="E27"/>
  <c r="D27"/>
  <c r="T22"/>
  <c r="T23" s="1"/>
  <c r="S22"/>
  <c r="S23" s="1"/>
  <c r="M22"/>
  <c r="M23" s="1"/>
  <c r="L22"/>
  <c r="L23" s="1"/>
  <c r="E22"/>
  <c r="E23" s="1"/>
  <c r="D22"/>
  <c r="D29" s="1"/>
  <c r="T21"/>
  <c r="R21"/>
  <c r="Q21"/>
  <c r="P21"/>
  <c r="P22" s="1"/>
  <c r="P23" s="1"/>
  <c r="O21"/>
  <c r="O22" s="1"/>
  <c r="N21"/>
  <c r="L21"/>
  <c r="K21"/>
  <c r="J21"/>
  <c r="H21"/>
  <c r="G21"/>
  <c r="F21"/>
  <c r="I21" s="1"/>
  <c r="T20"/>
  <c r="S20"/>
  <c r="R20"/>
  <c r="R22" s="1"/>
  <c r="R23" s="1"/>
  <c r="Q20"/>
  <c r="Q22" s="1"/>
  <c r="Q23" s="1"/>
  <c r="P20"/>
  <c r="O20"/>
  <c r="N20"/>
  <c r="N22" s="1"/>
  <c r="N23" s="1"/>
  <c r="K20"/>
  <c r="K22" s="1"/>
  <c r="J20"/>
  <c r="J22" s="1"/>
  <c r="J23" s="1"/>
  <c r="H20"/>
  <c r="H22" s="1"/>
  <c r="H23" s="1"/>
  <c r="G20"/>
  <c r="I20" s="1"/>
  <c r="I22" s="1"/>
  <c r="I23" s="1"/>
  <c r="F20"/>
  <c r="F22" s="1"/>
  <c r="F23" s="1"/>
  <c r="T13"/>
  <c r="S13"/>
  <c r="P13"/>
  <c r="O13"/>
  <c r="L13"/>
  <c r="K13"/>
  <c r="H13"/>
  <c r="G13"/>
  <c r="T12"/>
  <c r="T29" s="1"/>
  <c r="T31" s="1"/>
  <c r="S12"/>
  <c r="R12"/>
  <c r="R29" s="1"/>
  <c r="R31" s="1"/>
  <c r="Q12"/>
  <c r="Q29" s="1"/>
  <c r="Q31" s="1"/>
  <c r="P12"/>
  <c r="O12"/>
  <c r="N12"/>
  <c r="N29" s="1"/>
  <c r="N31" s="1"/>
  <c r="M12"/>
  <c r="M29" s="1"/>
  <c r="M31" s="1"/>
  <c r="L12"/>
  <c r="L29" s="1"/>
  <c r="L31" s="1"/>
  <c r="K12"/>
  <c r="J12"/>
  <c r="J13" s="1"/>
  <c r="I12"/>
  <c r="H12"/>
  <c r="H29" s="1"/>
  <c r="H31" s="1"/>
  <c r="G12"/>
  <c r="F12"/>
  <c r="F29" s="1"/>
  <c r="F31" s="1"/>
  <c r="E12"/>
  <c r="D12"/>
  <c r="I10"/>
  <c r="N3"/>
  <c r="N2"/>
  <c r="K29" l="1"/>
  <c r="K31" s="1"/>
  <c r="K23"/>
  <c r="O29"/>
  <c r="O31" s="1"/>
  <c r="O23"/>
  <c r="I29"/>
  <c r="I31" s="1"/>
  <c r="P29"/>
  <c r="P31" s="1"/>
  <c r="F13"/>
  <c r="N13"/>
  <c r="R13"/>
  <c r="S28"/>
  <c r="J29"/>
  <c r="J31" s="1"/>
  <c r="I13"/>
  <c r="M13"/>
  <c r="Q13"/>
  <c r="E29"/>
  <c r="G22"/>
  <c r="G23" l="1"/>
  <c r="G29"/>
  <c r="G31" s="1"/>
</calcChain>
</file>

<file path=xl/sharedStrings.xml><?xml version="1.0" encoding="utf-8"?>
<sst xmlns="http://schemas.openxmlformats.org/spreadsheetml/2006/main" count="52" uniqueCount="48">
  <si>
    <t>Примерное меню и пищевая ценность приготовляемых блюд (лист 4)</t>
  </si>
  <si>
    <t xml:space="preserve">Рацион: Школа </t>
  </si>
  <si>
    <t>четверг</t>
  </si>
  <si>
    <t>Сезон:</t>
  </si>
  <si>
    <t>Неделя:</t>
  </si>
  <si>
    <t>Возраст:</t>
  </si>
  <si>
    <t>№ рец. по сборнику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</si>
  <si>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</si>
  <si>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</si>
  <si>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</si>
  <si>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</si>
  <si>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</si>
  <si>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</si>
  <si>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</si>
  <si>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</si>
  <si>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</si>
  <si>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</si>
  <si>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</si>
  <si>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</si>
  <si>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</si>
  <si>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</si>
  <si>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</si>
  <si>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</si>
  <si>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</si>
  <si>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</si>
  <si>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</si>
  <si>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</si>
  <si>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</si>
  <si>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Каша манная молочная с маслом сливочным</t>
  </si>
  <si>
    <t>Булочка Ромашка</t>
  </si>
  <si>
    <t>Чай с лимоном</t>
  </si>
  <si>
    <t xml:space="preserve">Фрукт порционно </t>
  </si>
  <si>
    <t xml:space="preserve">Итого за Завтрак </t>
  </si>
  <si>
    <t>% от суточной нормы</t>
  </si>
  <si>
    <t>Обед (полноценный рацион питания)</t>
  </si>
  <si>
    <r>
      <t xml:space="preserve">Салат из свеклы с маслом растительным </t>
    </r>
    <r>
      <rPr>
        <i/>
        <sz val="9"/>
        <color indexed="8"/>
        <rFont val="Arial"/>
        <family val="2"/>
        <charset val="204"/>
      </rPr>
      <t/>
    </r>
  </si>
  <si>
    <t>Суп картофельный (с крупой) на м/б</t>
  </si>
  <si>
    <t>Гуляш мясной 70/50</t>
  </si>
  <si>
    <t>Макаронные изделия отварные с маслом сливочным</t>
  </si>
  <si>
    <t>Напиток лимонный</t>
  </si>
  <si>
    <t>ПР</t>
  </si>
  <si>
    <t>Хлеб ржано-пшеничный</t>
  </si>
  <si>
    <t>Хлеб 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</si>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</sst>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%"/>
    <numFmt numFmtId="166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i/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2">
    <xf numFmtId="0" fontId="0" fillId="0" borderId="0" xfId="0"/>
    <xf numFmtId="0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2" fontId="3" fillId="2" borderId="0" xfId="0" applyNumberFormat="1" applyFont="1" applyFill="1"/>
    <xf numFmtId="0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2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1" xfId="0" applyNumberFormat="1" applyFont="1" applyFill="1" applyBorder="1" applyAlignment="1">
      <alignment horizontal="right"/>
    </xf>
    <xf numFmtId="1" fontId="3" fillId="2" borderId="0" xfId="0" applyNumberFormat="1" applyFont="1" applyFill="1" applyAlignment="1">
      <alignment horizontal="left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indent="1"/>
    </xf>
    <xf numFmtId="0" fontId="3" fillId="2" borderId="7" xfId="0" applyNumberFormat="1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0" fontId="3" fillId="4" borderId="9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left" vertical="center" wrapText="1"/>
    </xf>
    <xf numFmtId="1" fontId="3" fillId="4" borderId="9" xfId="0" applyNumberFormat="1" applyFont="1" applyFill="1" applyBorder="1" applyAlignment="1">
      <alignment horizontal="center" vertical="top"/>
    </xf>
    <xf numFmtId="2" fontId="3" fillId="4" borderId="9" xfId="0" applyNumberFormat="1" applyFont="1" applyFill="1" applyBorder="1" applyAlignment="1">
      <alignment horizontal="center" vertical="top"/>
    </xf>
    <xf numFmtId="2" fontId="3" fillId="4" borderId="9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1" fontId="2" fillId="2" borderId="3" xfId="0" applyNumberFormat="1" applyFont="1" applyFill="1" applyBorder="1" applyAlignment="1"/>
    <xf numFmtId="2" fontId="2" fillId="2" borderId="3" xfId="0" applyNumberFormat="1" applyFont="1" applyFill="1" applyBorder="1" applyAlignment="1"/>
    <xf numFmtId="0" fontId="2" fillId="2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10" fontId="2" fillId="2" borderId="3" xfId="1" applyNumberFormat="1" applyFont="1" applyFill="1" applyBorder="1"/>
    <xf numFmtId="165" fontId="2" fillId="2" borderId="3" xfId="1" applyNumberFormat="1" applyFont="1" applyFill="1" applyBorder="1"/>
    <xf numFmtId="0" fontId="3" fillId="2" borderId="3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top"/>
    </xf>
    <xf numFmtId="1" fontId="3" fillId="4" borderId="9" xfId="2" applyNumberFormat="1" applyFont="1" applyFill="1" applyBorder="1" applyAlignment="1">
      <alignment horizontal="center" vertical="center"/>
    </xf>
    <xf numFmtId="0" fontId="3" fillId="4" borderId="11" xfId="2" applyNumberFormat="1" applyFont="1" applyFill="1" applyBorder="1" applyAlignment="1">
      <alignment horizontal="left" vertical="center" wrapText="1"/>
    </xf>
    <xf numFmtId="0" fontId="3" fillId="4" borderId="12" xfId="2" applyNumberFormat="1" applyFont="1" applyFill="1" applyBorder="1" applyAlignment="1">
      <alignment horizontal="left" vertical="center" wrapText="1"/>
    </xf>
    <xf numFmtId="0" fontId="3" fillId="4" borderId="9" xfId="2" applyNumberFormat="1" applyFont="1" applyFill="1" applyBorder="1" applyAlignment="1">
      <alignment horizontal="center" vertical="top"/>
    </xf>
    <xf numFmtId="2" fontId="3" fillId="4" borderId="9" xfId="2" applyNumberFormat="1" applyFont="1" applyFill="1" applyBorder="1" applyAlignment="1">
      <alignment horizontal="center" vertical="top"/>
    </xf>
    <xf numFmtId="1" fontId="3" fillId="2" borderId="3" xfId="2" applyNumberFormat="1" applyFont="1" applyFill="1" applyBorder="1" applyAlignment="1">
      <alignment horizontal="center" vertical="center"/>
    </xf>
    <xf numFmtId="0" fontId="3" fillId="2" borderId="7" xfId="2" applyNumberFormat="1" applyFont="1" applyFill="1" applyBorder="1" applyAlignment="1">
      <alignment horizontal="left" vertical="center" wrapText="1"/>
    </xf>
    <xf numFmtId="0" fontId="3" fillId="2" borderId="8" xfId="2" applyNumberFormat="1" applyFont="1" applyFill="1" applyBorder="1" applyAlignment="1">
      <alignment horizontal="left" vertical="center" wrapText="1"/>
    </xf>
    <xf numFmtId="1" fontId="3" fillId="2" borderId="3" xfId="2" applyNumberFormat="1" applyFont="1" applyFill="1" applyBorder="1" applyAlignment="1">
      <alignment horizontal="center" vertical="top"/>
    </xf>
    <xf numFmtId="2" fontId="3" fillId="2" borderId="3" xfId="2" applyNumberFormat="1" applyFont="1" applyFill="1" applyBorder="1" applyAlignment="1">
      <alignment horizontal="center" vertical="top"/>
    </xf>
    <xf numFmtId="0" fontId="3" fillId="2" borderId="3" xfId="2" applyNumberFormat="1" applyFont="1" applyFill="1" applyBorder="1" applyAlignment="1">
      <alignment horizontal="center" vertical="top"/>
    </xf>
    <xf numFmtId="166" fontId="3" fillId="2" borderId="3" xfId="2" applyNumberFormat="1" applyFont="1" applyFill="1" applyBorder="1" applyAlignment="1">
      <alignment horizontal="center" vertical="top"/>
    </xf>
    <xf numFmtId="164" fontId="3" fillId="2" borderId="3" xfId="2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top"/>
    </xf>
    <xf numFmtId="166" fontId="2" fillId="2" borderId="3" xfId="0" applyNumberFormat="1" applyFont="1" applyFill="1" applyBorder="1" applyAlignment="1">
      <alignment horizontal="center" vertical="top"/>
    </xf>
    <xf numFmtId="164" fontId="2" fillId="2" borderId="3" xfId="0" applyNumberFormat="1" applyFont="1" applyFill="1" applyBorder="1" applyAlignment="1">
      <alignment horizontal="center" vertical="top"/>
    </xf>
    <xf numFmtId="2" fontId="2" fillId="2" borderId="8" xfId="0" applyNumberFormat="1" applyFont="1" applyFill="1" applyBorder="1" applyAlignment="1">
      <alignment horizontal="left"/>
    </xf>
    <xf numFmtId="1" fontId="3" fillId="4" borderId="9" xfId="0" applyNumberFormat="1" applyFont="1" applyFill="1" applyBorder="1" applyAlignment="1">
      <alignment horizontal="center" vertical="center"/>
    </xf>
    <xf numFmtId="166" fontId="3" fillId="4" borderId="9" xfId="0" applyNumberFormat="1" applyFont="1" applyFill="1" applyBorder="1" applyAlignment="1">
      <alignment horizontal="center" vertical="top"/>
    </xf>
    <xf numFmtId="0" fontId="3" fillId="4" borderId="9" xfId="2" applyNumberFormat="1" applyFont="1" applyFill="1" applyBorder="1" applyAlignment="1">
      <alignment horizontal="center" vertical="center"/>
    </xf>
    <xf numFmtId="0" fontId="3" fillId="4" borderId="9" xfId="2" applyNumberFormat="1" applyFont="1" applyFill="1" applyBorder="1" applyAlignment="1">
      <alignment horizontal="left" vertical="center" wrapText="1"/>
    </xf>
    <xf numFmtId="1" fontId="3" fillId="4" borderId="9" xfId="2" applyNumberFormat="1" applyFont="1" applyFill="1" applyBorder="1" applyAlignment="1">
      <alignment horizontal="center" vertical="top"/>
    </xf>
    <xf numFmtId="0" fontId="2" fillId="2" borderId="7" xfId="0" applyFont="1" applyFill="1" applyBorder="1" applyAlignment="1"/>
    <xf numFmtId="0" fontId="2" fillId="2" borderId="10" xfId="0" applyFont="1" applyFill="1" applyBorder="1" applyAlignment="1"/>
    <xf numFmtId="0" fontId="2" fillId="2" borderId="0" xfId="0" applyFont="1" applyFill="1" applyBorder="1" applyAlignment="1">
      <alignment horizontal="left"/>
    </xf>
    <xf numFmtId="10" fontId="2" fillId="2" borderId="0" xfId="1" applyNumberFormat="1" applyFont="1" applyFill="1"/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 vertical="top"/>
    </xf>
    <xf numFmtId="165" fontId="2" fillId="2" borderId="3" xfId="0" applyNumberFormat="1" applyFont="1" applyFill="1" applyBorder="1" applyAlignment="1">
      <alignment horizontal="center" vertical="top"/>
    </xf>
    <xf numFmtId="9" fontId="2" fillId="2" borderId="3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workbookViewId="0">
      <selection sqref="A1:T31"/>
    </sheetView>
  </sheetViews>
  <sheetFormatPr defaultRowHeight="15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e">
        <f>#REF!</f>
        <v>#REF!</v>
      </c>
      <c r="O2" s="9"/>
      <c r="P2" s="9"/>
      <c r="Q2" s="9"/>
      <c r="R2" s="7"/>
      <c r="S2" s="7"/>
      <c r="T2" s="7"/>
    </row>
    <row r="3" spans="1:20">
      <c r="A3" s="3"/>
      <c r="B3" s="3"/>
      <c r="C3" s="3"/>
      <c r="D3" s="10" t="s">
        <v>4</v>
      </c>
      <c r="E3" s="10"/>
      <c r="F3" s="10"/>
      <c r="G3" s="11">
        <v>1</v>
      </c>
      <c r="H3" s="7"/>
      <c r="I3" s="4"/>
      <c r="J3" s="4"/>
      <c r="K3" s="4"/>
      <c r="L3" s="10" t="s">
        <v>5</v>
      </c>
      <c r="M3" s="10"/>
      <c r="N3" s="6" t="e">
        <f>#REF!</f>
        <v>#REF!</v>
      </c>
      <c r="O3" s="6"/>
      <c r="P3" s="6"/>
      <c r="Q3" s="6"/>
      <c r="R3" s="6"/>
      <c r="S3" s="6"/>
      <c r="T3" s="6"/>
    </row>
    <row r="4" spans="1:20">
      <c r="A4" s="12" t="s">
        <v>6</v>
      </c>
      <c r="B4" s="12" t="s">
        <v>7</v>
      </c>
      <c r="C4" s="12"/>
      <c r="D4" s="12" t="s">
        <v>8</v>
      </c>
      <c r="E4" s="13"/>
      <c r="F4" s="14" t="s">
        <v>9</v>
      </c>
      <c r="G4" s="14"/>
      <c r="H4" s="14"/>
      <c r="I4" s="12" t="s">
        <v>10</v>
      </c>
      <c r="J4" s="14" t="s">
        <v>11</v>
      </c>
      <c r="K4" s="14"/>
      <c r="L4" s="14"/>
      <c r="M4" s="14"/>
      <c r="N4" s="14"/>
      <c r="O4" s="14" t="s">
        <v>12</v>
      </c>
      <c r="P4" s="14"/>
      <c r="Q4" s="14"/>
      <c r="R4" s="14"/>
      <c r="S4" s="14"/>
      <c r="T4" s="14"/>
    </row>
    <row r="5" spans="1:20">
      <c r="A5" s="15"/>
      <c r="B5" s="16"/>
      <c r="C5" s="17"/>
      <c r="D5" s="15"/>
      <c r="E5" s="18"/>
      <c r="F5" s="19" t="s">
        <v>13</v>
      </c>
      <c r="G5" s="20" t="s">
        <v>14</v>
      </c>
      <c r="H5" s="20" t="s">
        <v>15</v>
      </c>
      <c r="I5" s="15"/>
      <c r="J5" s="20" t="s">
        <v>16</v>
      </c>
      <c r="K5" s="20" t="s">
        <v>17</v>
      </c>
      <c r="L5" s="20" t="s">
        <v>18</v>
      </c>
      <c r="M5" s="20" t="s">
        <v>19</v>
      </c>
      <c r="N5" s="20" t="s">
        <v>20</v>
      </c>
      <c r="O5" s="20" t="s">
        <v>21</v>
      </c>
      <c r="P5" s="20" t="s">
        <v>22</v>
      </c>
      <c r="Q5" s="20" t="s">
        <v>23</v>
      </c>
      <c r="R5" s="20" t="s">
        <v>24</v>
      </c>
      <c r="S5" s="20" t="s">
        <v>25</v>
      </c>
      <c r="T5" s="20" t="s">
        <v>26</v>
      </c>
    </row>
    <row r="6" spans="1:20">
      <c r="A6" s="21">
        <v>1</v>
      </c>
      <c r="B6" s="22">
        <v>2</v>
      </c>
      <c r="C6" s="22"/>
      <c r="D6" s="23">
        <v>3</v>
      </c>
      <c r="E6" s="23"/>
      <c r="F6" s="24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3">
        <v>11</v>
      </c>
      <c r="N6" s="23">
        <v>12</v>
      </c>
      <c r="O6" s="23">
        <v>13</v>
      </c>
      <c r="P6" s="23">
        <v>14</v>
      </c>
      <c r="Q6" s="23">
        <v>15</v>
      </c>
      <c r="R6" s="23">
        <v>16</v>
      </c>
      <c r="S6" s="23">
        <v>17</v>
      </c>
      <c r="T6" s="23">
        <v>18</v>
      </c>
    </row>
    <row r="7" spans="1:20">
      <c r="A7" s="25" t="s">
        <v>27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>
      <c r="A8" s="21">
        <v>173</v>
      </c>
      <c r="B8" s="26" t="s">
        <v>28</v>
      </c>
      <c r="C8" s="27"/>
      <c r="D8" s="28">
        <v>200</v>
      </c>
      <c r="E8" s="29">
        <v>28.06</v>
      </c>
      <c r="F8" s="29">
        <v>7.3</v>
      </c>
      <c r="G8" s="29">
        <v>12.5</v>
      </c>
      <c r="H8" s="29">
        <v>54.3</v>
      </c>
      <c r="I8" s="29">
        <v>358.9</v>
      </c>
      <c r="J8" s="29">
        <v>0.14000000000000001</v>
      </c>
      <c r="K8" s="29">
        <v>0.18</v>
      </c>
      <c r="L8" s="29">
        <v>3.35</v>
      </c>
      <c r="M8" s="30">
        <v>3.6999999999999998E-2</v>
      </c>
      <c r="N8" s="31">
        <v>1.3</v>
      </c>
      <c r="O8" s="29">
        <v>147.6</v>
      </c>
      <c r="P8" s="29">
        <v>198.6</v>
      </c>
      <c r="Q8" s="28">
        <v>0</v>
      </c>
      <c r="R8" s="30">
        <v>0</v>
      </c>
      <c r="S8" s="29">
        <v>57.8</v>
      </c>
      <c r="T8" s="29">
        <v>1.3</v>
      </c>
    </row>
    <row r="9" spans="1:20">
      <c r="A9" s="32">
        <v>3</v>
      </c>
      <c r="B9" s="33" t="s">
        <v>29</v>
      </c>
      <c r="C9" s="33"/>
      <c r="D9" s="34">
        <v>40</v>
      </c>
      <c r="E9" s="35">
        <v>17</v>
      </c>
      <c r="F9" s="35">
        <v>6.45</v>
      </c>
      <c r="G9" s="36">
        <v>7.27</v>
      </c>
      <c r="H9" s="35">
        <v>17.77</v>
      </c>
      <c r="I9" s="35">
        <v>162.25</v>
      </c>
      <c r="J9" s="35">
        <v>0.04</v>
      </c>
      <c r="K9" s="35">
        <v>0.02</v>
      </c>
      <c r="L9" s="34">
        <v>10</v>
      </c>
      <c r="M9" s="34">
        <v>0.02</v>
      </c>
      <c r="N9" s="35">
        <v>0.2</v>
      </c>
      <c r="O9" s="35">
        <v>16</v>
      </c>
      <c r="P9" s="35">
        <v>11</v>
      </c>
      <c r="Q9" s="34">
        <v>0.03</v>
      </c>
      <c r="R9" s="34">
        <v>2E-3</v>
      </c>
      <c r="S9" s="35">
        <v>9</v>
      </c>
      <c r="T9" s="35">
        <v>2.2000000000000002</v>
      </c>
    </row>
    <row r="10" spans="1:20">
      <c r="A10" s="21">
        <v>377</v>
      </c>
      <c r="B10" s="37" t="s">
        <v>30</v>
      </c>
      <c r="C10" s="37"/>
      <c r="D10" s="28">
        <v>200</v>
      </c>
      <c r="E10" s="29">
        <v>4.53</v>
      </c>
      <c r="F10" s="29">
        <v>0.26</v>
      </c>
      <c r="G10" s="29">
        <v>0.06</v>
      </c>
      <c r="H10" s="29">
        <v>15.22</v>
      </c>
      <c r="I10" s="29">
        <f>F10*4+G10*9+H10*4</f>
        <v>62.46</v>
      </c>
      <c r="J10" s="29">
        <v>0</v>
      </c>
      <c r="K10" s="29">
        <v>0.01</v>
      </c>
      <c r="L10" s="29">
        <v>2.9</v>
      </c>
      <c r="M10" s="31">
        <v>0</v>
      </c>
      <c r="N10" s="29">
        <v>0.06</v>
      </c>
      <c r="O10" s="29">
        <v>8.0500000000000007</v>
      </c>
      <c r="P10" s="29">
        <v>9.7799999999999994</v>
      </c>
      <c r="Q10" s="29">
        <v>1.7000000000000001E-2</v>
      </c>
      <c r="R10" s="30">
        <v>0</v>
      </c>
      <c r="S10" s="29">
        <v>5.24</v>
      </c>
      <c r="T10" s="29">
        <v>0.87</v>
      </c>
    </row>
    <row r="11" spans="1:20">
      <c r="A11" s="38">
        <v>338</v>
      </c>
      <c r="B11" s="37" t="s">
        <v>31</v>
      </c>
      <c r="C11" s="37"/>
      <c r="D11" s="28">
        <v>110</v>
      </c>
      <c r="E11" s="29">
        <v>28.71</v>
      </c>
      <c r="F11" s="29">
        <v>1.5</v>
      </c>
      <c r="G11" s="29">
        <v>0.5</v>
      </c>
      <c r="H11" s="29">
        <v>2.1</v>
      </c>
      <c r="I11" s="29">
        <v>94.5</v>
      </c>
      <c r="J11" s="29">
        <v>0.04</v>
      </c>
      <c r="K11" s="29">
        <v>0.02</v>
      </c>
      <c r="L11" s="28">
        <v>10</v>
      </c>
      <c r="M11" s="28">
        <v>0.02</v>
      </c>
      <c r="N11" s="29">
        <v>0.2</v>
      </c>
      <c r="O11" s="29">
        <v>16</v>
      </c>
      <c r="P11" s="29">
        <v>11</v>
      </c>
      <c r="Q11" s="28">
        <v>0.03</v>
      </c>
      <c r="R11" s="28">
        <v>2E-3</v>
      </c>
      <c r="S11" s="29">
        <v>9</v>
      </c>
      <c r="T11" s="29">
        <v>2.2000000000000002</v>
      </c>
    </row>
    <row r="12" spans="1:20">
      <c r="A12" s="39" t="s">
        <v>32</v>
      </c>
      <c r="B12" s="39"/>
      <c r="C12" s="39"/>
      <c r="D12" s="40">
        <f t="shared" ref="D12:T12" si="0">SUM(D8:D11)</f>
        <v>550</v>
      </c>
      <c r="E12" s="41">
        <f t="shared" si="0"/>
        <v>78.300000000000011</v>
      </c>
      <c r="F12" s="41">
        <f t="shared" si="0"/>
        <v>15.51</v>
      </c>
      <c r="G12" s="41">
        <f t="shared" si="0"/>
        <v>20.329999999999998</v>
      </c>
      <c r="H12" s="41">
        <f t="shared" si="0"/>
        <v>89.389999999999986</v>
      </c>
      <c r="I12" s="41">
        <f t="shared" si="0"/>
        <v>678.11</v>
      </c>
      <c r="J12" s="41">
        <f t="shared" si="0"/>
        <v>0.22000000000000003</v>
      </c>
      <c r="K12" s="41">
        <f t="shared" si="0"/>
        <v>0.22999999999999998</v>
      </c>
      <c r="L12" s="41">
        <f t="shared" si="0"/>
        <v>26.25</v>
      </c>
      <c r="M12" s="41">
        <f t="shared" si="0"/>
        <v>7.6999999999999999E-2</v>
      </c>
      <c r="N12" s="41">
        <f t="shared" si="0"/>
        <v>1.76</v>
      </c>
      <c r="O12" s="41">
        <f t="shared" si="0"/>
        <v>187.65</v>
      </c>
      <c r="P12" s="41">
        <f t="shared" si="0"/>
        <v>230.38</v>
      </c>
      <c r="Q12" s="41">
        <f t="shared" si="0"/>
        <v>7.6999999999999999E-2</v>
      </c>
      <c r="R12" s="41">
        <f t="shared" si="0"/>
        <v>4.0000000000000001E-3</v>
      </c>
      <c r="S12" s="41">
        <f t="shared" si="0"/>
        <v>81.039999999999992</v>
      </c>
      <c r="T12" s="41">
        <f t="shared" si="0"/>
        <v>6.57</v>
      </c>
    </row>
    <row r="13" spans="1:20">
      <c r="A13" s="42" t="s">
        <v>33</v>
      </c>
      <c r="B13" s="43"/>
      <c r="C13" s="43"/>
      <c r="D13" s="44"/>
      <c r="E13" s="45"/>
      <c r="F13" s="46">
        <f t="shared" ref="F13:T13" si="1">F12/F30</f>
        <v>0.17233333333333334</v>
      </c>
      <c r="G13" s="47">
        <f t="shared" si="1"/>
        <v>0.22097826086956521</v>
      </c>
      <c r="H13" s="47">
        <f t="shared" si="1"/>
        <v>0.23339425587467361</v>
      </c>
      <c r="I13" s="47">
        <f t="shared" si="1"/>
        <v>0.24930514705882353</v>
      </c>
      <c r="J13" s="47">
        <f t="shared" si="1"/>
        <v>0.15714285714285717</v>
      </c>
      <c r="K13" s="47">
        <f t="shared" si="1"/>
        <v>0.14374999999999999</v>
      </c>
      <c r="L13" s="47">
        <f t="shared" si="1"/>
        <v>0.375</v>
      </c>
      <c r="M13" s="47">
        <f t="shared" si="1"/>
        <v>8.5555555555555551E-2</v>
      </c>
      <c r="N13" s="47">
        <f t="shared" si="1"/>
        <v>0.14666666666666667</v>
      </c>
      <c r="O13" s="47">
        <f t="shared" si="1"/>
        <v>0.15637500000000001</v>
      </c>
      <c r="P13" s="47">
        <f t="shared" si="1"/>
        <v>0.19198333333333334</v>
      </c>
      <c r="Q13" s="47">
        <f t="shared" si="1"/>
        <v>5.4999999999999997E-3</v>
      </c>
      <c r="R13" s="47">
        <f t="shared" si="1"/>
        <v>0.04</v>
      </c>
      <c r="S13" s="47">
        <f t="shared" si="1"/>
        <v>0.27013333333333328</v>
      </c>
      <c r="T13" s="47">
        <f t="shared" si="1"/>
        <v>0.36499999999999999</v>
      </c>
    </row>
    <row r="14" spans="1:20">
      <c r="A14" s="25" t="s">
        <v>34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>
      <c r="A15" s="48">
        <v>52</v>
      </c>
      <c r="B15" s="26" t="s">
        <v>35</v>
      </c>
      <c r="C15" s="27"/>
      <c r="D15" s="28">
        <v>100</v>
      </c>
      <c r="E15" s="29">
        <v>8.9499999999999993</v>
      </c>
      <c r="F15" s="29">
        <v>1.4333333333333333</v>
      </c>
      <c r="G15" s="29">
        <v>5.083333333333333</v>
      </c>
      <c r="H15" s="29">
        <v>8.5500000000000007</v>
      </c>
      <c r="I15" s="29">
        <v>85.683333333333337</v>
      </c>
      <c r="J15" s="29">
        <v>1.6666666666666666E-2</v>
      </c>
      <c r="K15" s="29">
        <v>3.3333333333333333E-2</v>
      </c>
      <c r="L15" s="49">
        <v>9.5</v>
      </c>
      <c r="M15" s="29">
        <v>1.6666666666666666E-2</v>
      </c>
      <c r="N15" s="29">
        <v>0.16666666666666666</v>
      </c>
      <c r="O15" s="29">
        <v>44.35</v>
      </c>
      <c r="P15" s="29">
        <v>42.733333333333334</v>
      </c>
      <c r="Q15" s="29">
        <v>0.71666666666666667</v>
      </c>
      <c r="R15" s="30">
        <v>1.6666666666666666E-2</v>
      </c>
      <c r="S15" s="49">
        <v>21.45</v>
      </c>
      <c r="T15" s="29">
        <v>1.4</v>
      </c>
    </row>
    <row r="16" spans="1:20">
      <c r="A16" s="48">
        <v>108</v>
      </c>
      <c r="B16" s="26" t="s">
        <v>36</v>
      </c>
      <c r="C16" s="27"/>
      <c r="D16" s="31">
        <v>250</v>
      </c>
      <c r="E16" s="29">
        <v>10.64</v>
      </c>
      <c r="F16" s="29">
        <v>3.15</v>
      </c>
      <c r="G16" s="30">
        <v>3.55</v>
      </c>
      <c r="H16" s="30">
        <v>20.837499999999999</v>
      </c>
      <c r="I16" s="29">
        <v>127.89999999999999</v>
      </c>
      <c r="J16" s="30">
        <v>8.7499999999999994E-2</v>
      </c>
      <c r="K16" s="30">
        <v>7.4999999999999997E-2</v>
      </c>
      <c r="L16" s="30">
        <v>11.3125</v>
      </c>
      <c r="M16" s="30">
        <v>0.59</v>
      </c>
      <c r="N16" s="30">
        <v>0.875</v>
      </c>
      <c r="O16" s="30">
        <v>25.737500000000001</v>
      </c>
      <c r="P16" s="30">
        <v>60.237499999999997</v>
      </c>
      <c r="Q16" s="30">
        <v>0.25</v>
      </c>
      <c r="R16" s="30">
        <v>1.25E-3</v>
      </c>
      <c r="S16" s="30">
        <v>18.2</v>
      </c>
      <c r="T16" s="30">
        <v>0.92500000000000004</v>
      </c>
    </row>
    <row r="17" spans="1:20">
      <c r="A17" s="50">
        <v>591</v>
      </c>
      <c r="B17" s="51" t="s">
        <v>37</v>
      </c>
      <c r="C17" s="52"/>
      <c r="D17" s="53">
        <v>120</v>
      </c>
      <c r="E17" s="54">
        <v>55.63</v>
      </c>
      <c r="F17" s="54">
        <v>5.86</v>
      </c>
      <c r="G17" s="54">
        <v>16.309999999999999</v>
      </c>
      <c r="H17" s="54">
        <v>3.07</v>
      </c>
      <c r="I17" s="54">
        <v>182.51</v>
      </c>
      <c r="J17" s="54">
        <v>0.14000000000000001</v>
      </c>
      <c r="K17" s="54">
        <v>0.05</v>
      </c>
      <c r="L17" s="54">
        <v>0.09</v>
      </c>
      <c r="M17" s="54">
        <v>0</v>
      </c>
      <c r="N17" s="54">
        <v>0</v>
      </c>
      <c r="O17" s="54">
        <v>9.5399999999999991</v>
      </c>
      <c r="P17" s="54">
        <v>63.38</v>
      </c>
      <c r="Q17" s="54">
        <v>1.1200000000000001</v>
      </c>
      <c r="R17" s="54">
        <v>2.5499999999999998</v>
      </c>
      <c r="S17" s="54">
        <v>11.3</v>
      </c>
      <c r="T17" s="54">
        <v>0.75</v>
      </c>
    </row>
    <row r="18" spans="1:20">
      <c r="A18" s="21">
        <v>203</v>
      </c>
      <c r="B18" s="26" t="s">
        <v>38</v>
      </c>
      <c r="C18" s="27"/>
      <c r="D18" s="28">
        <v>180</v>
      </c>
      <c r="E18" s="29">
        <v>10.97</v>
      </c>
      <c r="F18" s="29">
        <v>6.84</v>
      </c>
      <c r="G18" s="29">
        <v>4.1159999999999997</v>
      </c>
      <c r="H18" s="29">
        <v>43.740000000000009</v>
      </c>
      <c r="I18" s="29">
        <v>239.36400000000003</v>
      </c>
      <c r="J18" s="29">
        <v>0.108</v>
      </c>
      <c r="K18" s="29">
        <v>3.5999999999999997E-2</v>
      </c>
      <c r="L18" s="29">
        <v>0</v>
      </c>
      <c r="M18" s="30">
        <v>3.5999999999999997E-2</v>
      </c>
      <c r="N18" s="29">
        <v>1.5</v>
      </c>
      <c r="O18" s="29">
        <v>15.936</v>
      </c>
      <c r="P18" s="29">
        <v>55.451999999999998</v>
      </c>
      <c r="Q18" s="29">
        <v>0.93600000000000005</v>
      </c>
      <c r="R18" s="30">
        <v>1.8000000000000002E-3</v>
      </c>
      <c r="S18" s="29">
        <v>10.164000000000001</v>
      </c>
      <c r="T18" s="29">
        <v>1.032</v>
      </c>
    </row>
    <row r="19" spans="1:20">
      <c r="A19" s="55">
        <v>699</v>
      </c>
      <c r="B19" s="56" t="s">
        <v>39</v>
      </c>
      <c r="C19" s="57"/>
      <c r="D19" s="58">
        <v>200</v>
      </c>
      <c r="E19" s="59">
        <v>6.4</v>
      </c>
      <c r="F19" s="59">
        <v>0.1</v>
      </c>
      <c r="G19" s="60">
        <v>0</v>
      </c>
      <c r="H19" s="61">
        <v>15.7</v>
      </c>
      <c r="I19" s="59">
        <v>63.2</v>
      </c>
      <c r="J19" s="60">
        <v>1.7999999999999999E-2</v>
      </c>
      <c r="K19" s="60">
        <v>1.2E-2</v>
      </c>
      <c r="L19" s="61">
        <v>8</v>
      </c>
      <c r="M19" s="60">
        <v>0</v>
      </c>
      <c r="N19" s="59">
        <v>0.2</v>
      </c>
      <c r="O19" s="59">
        <v>10.8</v>
      </c>
      <c r="P19" s="59">
        <v>1.7</v>
      </c>
      <c r="Q19" s="59">
        <v>0</v>
      </c>
      <c r="R19" s="62">
        <v>0</v>
      </c>
      <c r="S19" s="59">
        <v>5.8</v>
      </c>
      <c r="T19" s="59">
        <v>1.6</v>
      </c>
    </row>
    <row r="20" spans="1:20">
      <c r="A20" s="63" t="s">
        <v>40</v>
      </c>
      <c r="B20" s="26" t="s">
        <v>41</v>
      </c>
      <c r="C20" s="27"/>
      <c r="D20" s="28">
        <v>40</v>
      </c>
      <c r="E20" s="29">
        <v>2.56</v>
      </c>
      <c r="F20" s="29">
        <f>2.64*D20/40</f>
        <v>2.64</v>
      </c>
      <c r="G20" s="29">
        <f>0.48*D20/40</f>
        <v>0.48</v>
      </c>
      <c r="H20" s="29">
        <f>13.68*D20/40</f>
        <v>13.680000000000001</v>
      </c>
      <c r="I20" s="29">
        <f>F20*4+G20*9+H20*4</f>
        <v>69.600000000000009</v>
      </c>
      <c r="J20" s="31">
        <f>0.08*D20/40</f>
        <v>0.08</v>
      </c>
      <c r="K20" s="29">
        <f>0.04*D20/40</f>
        <v>0.04</v>
      </c>
      <c r="L20" s="28">
        <v>0</v>
      </c>
      <c r="M20" s="28">
        <v>0</v>
      </c>
      <c r="N20" s="29">
        <f>2.4*D20/40</f>
        <v>2.4</v>
      </c>
      <c r="O20" s="29">
        <f>14*D20/40</f>
        <v>14</v>
      </c>
      <c r="P20" s="29">
        <f>63.2*D20/40</f>
        <v>63.2</v>
      </c>
      <c r="Q20" s="29">
        <f>1.2*D20/40</f>
        <v>1.2</v>
      </c>
      <c r="R20" s="30">
        <f>0.001*D20/40</f>
        <v>1E-3</v>
      </c>
      <c r="S20" s="29">
        <f>9.4*D20/40</f>
        <v>9.4</v>
      </c>
      <c r="T20" s="31">
        <f>0.78*D20/40</f>
        <v>0.78</v>
      </c>
    </row>
    <row r="21" spans="1:20">
      <c r="A21" s="48" t="s">
        <v>40</v>
      </c>
      <c r="B21" s="26" t="s">
        <v>42</v>
      </c>
      <c r="C21" s="27"/>
      <c r="D21" s="28">
        <v>30</v>
      </c>
      <c r="E21" s="29">
        <v>2.85</v>
      </c>
      <c r="F21" s="29">
        <f>1.52*D21/30</f>
        <v>1.52</v>
      </c>
      <c r="G21" s="30">
        <f>0.16*D21/30</f>
        <v>0.16</v>
      </c>
      <c r="H21" s="30">
        <f>9.84*D21/30</f>
        <v>9.84</v>
      </c>
      <c r="I21" s="30">
        <f>F21*4+G21*9+H21*4</f>
        <v>46.879999999999995</v>
      </c>
      <c r="J21" s="30">
        <f>0.02*D21/30</f>
        <v>0.02</v>
      </c>
      <c r="K21" s="30">
        <f>0.01*D21/30</f>
        <v>0.01</v>
      </c>
      <c r="L21" s="30">
        <f>0.44*D21/30</f>
        <v>0.44</v>
      </c>
      <c r="M21" s="30">
        <v>0</v>
      </c>
      <c r="N21" s="30">
        <f>0.7*D21/30</f>
        <v>0.7</v>
      </c>
      <c r="O21" s="30">
        <f>4*D21/30</f>
        <v>4</v>
      </c>
      <c r="P21" s="30">
        <f>13*D21/30</f>
        <v>13</v>
      </c>
      <c r="Q21" s="30">
        <f>0.008*D21/30</f>
        <v>8.0000000000000002E-3</v>
      </c>
      <c r="R21" s="30">
        <f>0.001*D21/30</f>
        <v>1E-3</v>
      </c>
      <c r="S21" s="30">
        <v>0</v>
      </c>
      <c r="T21" s="30">
        <f>0.22*D21/30</f>
        <v>0.22</v>
      </c>
    </row>
    <row r="22" spans="1:20">
      <c r="A22" s="39" t="s">
        <v>43</v>
      </c>
      <c r="B22" s="39"/>
      <c r="C22" s="39"/>
      <c r="D22" s="40">
        <f t="shared" ref="D22:I22" si="2">SUM(D15:D21)</f>
        <v>920</v>
      </c>
      <c r="E22" s="41">
        <f t="shared" si="2"/>
        <v>98</v>
      </c>
      <c r="F22" s="64">
        <f t="shared" si="2"/>
        <v>21.543333333333333</v>
      </c>
      <c r="G22" s="64">
        <f t="shared" si="2"/>
        <v>29.699333333333332</v>
      </c>
      <c r="H22" s="64">
        <f t="shared" si="2"/>
        <v>115.41750000000002</v>
      </c>
      <c r="I22" s="65">
        <f t="shared" si="2"/>
        <v>815.13733333333334</v>
      </c>
      <c r="J22" s="64">
        <f t="shared" ref="J22:S22" si="3">SUM(J15:J21)</f>
        <v>0.47016666666666673</v>
      </c>
      <c r="K22" s="64">
        <f t="shared" si="3"/>
        <v>0.25633333333333336</v>
      </c>
      <c r="L22" s="64">
        <f t="shared" si="3"/>
        <v>29.342500000000001</v>
      </c>
      <c r="M22" s="64">
        <f t="shared" si="3"/>
        <v>0.64266666666666672</v>
      </c>
      <c r="N22" s="64">
        <f t="shared" si="3"/>
        <v>5.8416666666666677</v>
      </c>
      <c r="O22" s="64">
        <f t="shared" si="3"/>
        <v>124.3635</v>
      </c>
      <c r="P22" s="64">
        <f t="shared" si="3"/>
        <v>299.70283333333333</v>
      </c>
      <c r="Q22" s="64">
        <f t="shared" si="3"/>
        <v>4.230666666666667</v>
      </c>
      <c r="R22" s="66">
        <f t="shared" si="3"/>
        <v>2.5717166666666662</v>
      </c>
      <c r="S22" s="64">
        <f t="shared" si="3"/>
        <v>76.314000000000007</v>
      </c>
      <c r="T22" s="64">
        <f>SUM(T15:T21)</f>
        <v>6.7070000000000007</v>
      </c>
    </row>
    <row r="23" spans="1:20">
      <c r="A23" s="42" t="s">
        <v>33</v>
      </c>
      <c r="B23" s="43"/>
      <c r="C23" s="43"/>
      <c r="D23" s="44"/>
      <c r="E23" s="67">
        <f>98-E22</f>
        <v>0</v>
      </c>
      <c r="F23" s="46">
        <f t="shared" ref="F23:T23" si="4">F22/F30</f>
        <v>0.23937037037037037</v>
      </c>
      <c r="G23" s="47">
        <f t="shared" si="4"/>
        <v>0.32281884057971011</v>
      </c>
      <c r="H23" s="47">
        <f t="shared" si="4"/>
        <v>0.30135117493472591</v>
      </c>
      <c r="I23" s="47">
        <f t="shared" si="4"/>
        <v>0.29968284313725491</v>
      </c>
      <c r="J23" s="47">
        <f t="shared" si="4"/>
        <v>0.33583333333333343</v>
      </c>
      <c r="K23" s="47">
        <f t="shared" si="4"/>
        <v>0.16020833333333334</v>
      </c>
      <c r="L23" s="47">
        <f t="shared" si="4"/>
        <v>0.41917857142857146</v>
      </c>
      <c r="M23" s="47">
        <f t="shared" si="4"/>
        <v>0.71407407407407408</v>
      </c>
      <c r="N23" s="47">
        <f t="shared" si="4"/>
        <v>0.48680555555555566</v>
      </c>
      <c r="O23" s="47">
        <f t="shared" si="4"/>
        <v>0.10363625</v>
      </c>
      <c r="P23" s="47">
        <f t="shared" si="4"/>
        <v>0.2497523611111111</v>
      </c>
      <c r="Q23" s="47">
        <f t="shared" si="4"/>
        <v>0.30219047619047623</v>
      </c>
      <c r="R23" s="47">
        <f t="shared" si="4"/>
        <v>25.71716666666666</v>
      </c>
      <c r="S23" s="47">
        <f t="shared" si="4"/>
        <v>0.25438000000000005</v>
      </c>
      <c r="T23" s="47">
        <f t="shared" si="4"/>
        <v>0.37261111111111117</v>
      </c>
    </row>
    <row r="24" spans="1:20">
      <c r="A24" s="25" t="s">
        <v>44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0">
      <c r="A25" s="68"/>
      <c r="B25" s="33"/>
      <c r="C25" s="33"/>
      <c r="D25" s="34"/>
      <c r="E25" s="35"/>
      <c r="F25" s="35"/>
      <c r="G25" s="69"/>
      <c r="H25" s="69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>
      <c r="A26" s="70"/>
      <c r="B26" s="71"/>
      <c r="C26" s="71"/>
      <c r="D26" s="72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pans="1:20">
      <c r="A27" s="73" t="s">
        <v>45</v>
      </c>
      <c r="B27" s="74"/>
      <c r="C27" s="74"/>
      <c r="D27" s="40">
        <f t="shared" ref="D27:T27" si="5">SUM(D25:D26)</f>
        <v>0</v>
      </c>
      <c r="E27" s="41">
        <f t="shared" si="5"/>
        <v>0</v>
      </c>
      <c r="F27" s="41">
        <f t="shared" si="5"/>
        <v>0</v>
      </c>
      <c r="G27" s="41">
        <f t="shared" si="5"/>
        <v>0</v>
      </c>
      <c r="H27" s="41">
        <f t="shared" si="5"/>
        <v>0</v>
      </c>
      <c r="I27" s="41">
        <f t="shared" si="5"/>
        <v>0</v>
      </c>
      <c r="J27" s="41">
        <f t="shared" si="5"/>
        <v>0</v>
      </c>
      <c r="K27" s="41">
        <f t="shared" si="5"/>
        <v>0</v>
      </c>
      <c r="L27" s="41">
        <f t="shared" si="5"/>
        <v>0</v>
      </c>
      <c r="M27" s="41">
        <f t="shared" si="5"/>
        <v>0</v>
      </c>
      <c r="N27" s="41">
        <f t="shared" si="5"/>
        <v>0</v>
      </c>
      <c r="O27" s="41">
        <f t="shared" si="5"/>
        <v>0</v>
      </c>
      <c r="P27" s="41">
        <f t="shared" si="5"/>
        <v>0</v>
      </c>
      <c r="Q27" s="41">
        <f t="shared" si="5"/>
        <v>0</v>
      </c>
      <c r="R27" s="41">
        <f t="shared" si="5"/>
        <v>0</v>
      </c>
      <c r="S27" s="41">
        <f t="shared" si="5"/>
        <v>0</v>
      </c>
      <c r="T27" s="41">
        <f t="shared" si="5"/>
        <v>0</v>
      </c>
    </row>
    <row r="28" spans="1:20">
      <c r="A28" s="42" t="s">
        <v>33</v>
      </c>
      <c r="B28" s="43"/>
      <c r="C28" s="43"/>
      <c r="D28" s="44"/>
      <c r="E28" s="75"/>
      <c r="F28" s="76">
        <f>F27/F30</f>
        <v>0</v>
      </c>
      <c r="G28" s="47">
        <f t="shared" ref="G28:T28" si="6">G27/G30</f>
        <v>0</v>
      </c>
      <c r="H28" s="47">
        <f t="shared" si="6"/>
        <v>0</v>
      </c>
      <c r="I28" s="47">
        <f t="shared" si="6"/>
        <v>0</v>
      </c>
      <c r="J28" s="47">
        <f t="shared" si="6"/>
        <v>0</v>
      </c>
      <c r="K28" s="47">
        <f t="shared" si="6"/>
        <v>0</v>
      </c>
      <c r="L28" s="47">
        <f t="shared" si="6"/>
        <v>0</v>
      </c>
      <c r="M28" s="47">
        <f t="shared" si="6"/>
        <v>0</v>
      </c>
      <c r="N28" s="47">
        <f t="shared" si="6"/>
        <v>0</v>
      </c>
      <c r="O28" s="47">
        <f t="shared" si="6"/>
        <v>0</v>
      </c>
      <c r="P28" s="47">
        <f t="shared" si="6"/>
        <v>0</v>
      </c>
      <c r="Q28" s="47">
        <f t="shared" si="6"/>
        <v>0</v>
      </c>
      <c r="R28" s="47">
        <f t="shared" si="6"/>
        <v>0</v>
      </c>
      <c r="S28" s="47">
        <f t="shared" si="6"/>
        <v>0</v>
      </c>
      <c r="T28" s="47">
        <f t="shared" si="6"/>
        <v>0</v>
      </c>
    </row>
    <row r="29" spans="1:20">
      <c r="A29" s="73" t="s">
        <v>46</v>
      </c>
      <c r="B29" s="74"/>
      <c r="C29" s="74"/>
      <c r="D29" s="77">
        <f>D22+D12</f>
        <v>1470</v>
      </c>
      <c r="E29" s="78">
        <f>E22+E12</f>
        <v>176.3</v>
      </c>
      <c r="F29" s="64">
        <f t="shared" ref="F29:T29" si="7">SUM(F12,F22,F27)</f>
        <v>37.053333333333335</v>
      </c>
      <c r="G29" s="65">
        <f t="shared" si="7"/>
        <v>50.029333333333327</v>
      </c>
      <c r="H29" s="65">
        <f t="shared" si="7"/>
        <v>204.8075</v>
      </c>
      <c r="I29" s="65">
        <f t="shared" si="7"/>
        <v>1493.2473333333332</v>
      </c>
      <c r="J29" s="64">
        <f t="shared" si="7"/>
        <v>0.69016666666666682</v>
      </c>
      <c r="K29" s="64">
        <f t="shared" si="7"/>
        <v>0.48633333333333334</v>
      </c>
      <c r="L29" s="64">
        <f t="shared" si="7"/>
        <v>55.592500000000001</v>
      </c>
      <c r="M29" s="64">
        <f t="shared" si="7"/>
        <v>0.71966666666666668</v>
      </c>
      <c r="N29" s="64">
        <f t="shared" si="7"/>
        <v>7.6016666666666675</v>
      </c>
      <c r="O29" s="64">
        <f t="shared" si="7"/>
        <v>312.01350000000002</v>
      </c>
      <c r="P29" s="65">
        <f t="shared" si="7"/>
        <v>530.08283333333338</v>
      </c>
      <c r="Q29" s="66">
        <f t="shared" si="7"/>
        <v>4.307666666666667</v>
      </c>
      <c r="R29" s="66">
        <f t="shared" si="7"/>
        <v>2.5757166666666662</v>
      </c>
      <c r="S29" s="64">
        <f t="shared" si="7"/>
        <v>157.35399999999998</v>
      </c>
      <c r="T29" s="64">
        <f t="shared" si="7"/>
        <v>13.277000000000001</v>
      </c>
    </row>
    <row r="30" spans="1:20">
      <c r="A30" s="42" t="s">
        <v>47</v>
      </c>
      <c r="B30" s="43"/>
      <c r="C30" s="43"/>
      <c r="D30" s="44"/>
      <c r="E30" s="45"/>
      <c r="F30" s="29">
        <v>90</v>
      </c>
      <c r="G30" s="49">
        <v>92</v>
      </c>
      <c r="H30" s="49">
        <v>383</v>
      </c>
      <c r="I30" s="49">
        <v>2720</v>
      </c>
      <c r="J30" s="29">
        <v>1.4</v>
      </c>
      <c r="K30" s="29">
        <v>1.6</v>
      </c>
      <c r="L30" s="28">
        <v>70</v>
      </c>
      <c r="M30" s="29">
        <v>0.9</v>
      </c>
      <c r="N30" s="28">
        <v>12</v>
      </c>
      <c r="O30" s="28">
        <v>1200</v>
      </c>
      <c r="P30" s="28">
        <v>1200</v>
      </c>
      <c r="Q30" s="28">
        <v>14</v>
      </c>
      <c r="R30" s="49">
        <v>0.1</v>
      </c>
      <c r="S30" s="28">
        <v>300</v>
      </c>
      <c r="T30" s="29">
        <v>18</v>
      </c>
    </row>
    <row r="31" spans="1:20">
      <c r="A31" s="42" t="s">
        <v>33</v>
      </c>
      <c r="B31" s="43"/>
      <c r="C31" s="43"/>
      <c r="D31" s="44"/>
      <c r="E31" s="45"/>
      <c r="F31" s="79">
        <f t="shared" ref="F31:T31" si="8">F29/F30</f>
        <v>0.41170370370370374</v>
      </c>
      <c r="G31" s="47">
        <f t="shared" si="8"/>
        <v>0.54379710144927529</v>
      </c>
      <c r="H31" s="80">
        <f t="shared" si="8"/>
        <v>0.53474543080939951</v>
      </c>
      <c r="I31" s="80">
        <f t="shared" si="8"/>
        <v>0.54898799019607836</v>
      </c>
      <c r="J31" s="80">
        <f t="shared" si="8"/>
        <v>0.49297619047619062</v>
      </c>
      <c r="K31" s="80">
        <f t="shared" si="8"/>
        <v>0.30395833333333333</v>
      </c>
      <c r="L31" s="80">
        <f t="shared" si="8"/>
        <v>0.7941785714285714</v>
      </c>
      <c r="M31" s="81">
        <f t="shared" si="8"/>
        <v>0.79962962962962958</v>
      </c>
      <c r="N31" s="80">
        <f t="shared" si="8"/>
        <v>0.63347222222222233</v>
      </c>
      <c r="O31" s="80">
        <f t="shared" si="8"/>
        <v>0.26001125000000003</v>
      </c>
      <c r="P31" s="80">
        <f t="shared" si="8"/>
        <v>0.44173569444444449</v>
      </c>
      <c r="Q31" s="80">
        <f t="shared" si="8"/>
        <v>0.30769047619047624</v>
      </c>
      <c r="R31" s="80">
        <f>R29/R30</f>
        <v>25.757166666666659</v>
      </c>
      <c r="S31" s="80">
        <f t="shared" si="8"/>
        <v>0.52451333333333328</v>
      </c>
      <c r="T31" s="81">
        <f t="shared" si="8"/>
        <v>0.73761111111111122</v>
      </c>
    </row>
  </sheetData>
  <mergeCells count="36">
    <mergeCell ref="B25:C25"/>
    <mergeCell ref="B26:C26"/>
    <mergeCell ref="A28:D28"/>
    <mergeCell ref="A30:D30"/>
    <mergeCell ref="A31:D31"/>
    <mergeCell ref="B18:C18"/>
    <mergeCell ref="B19:C19"/>
    <mergeCell ref="B20:C20"/>
    <mergeCell ref="B21:C21"/>
    <mergeCell ref="A23:D23"/>
    <mergeCell ref="A24:T24"/>
    <mergeCell ref="B11:C11"/>
    <mergeCell ref="A13:D13"/>
    <mergeCell ref="A14:T14"/>
    <mergeCell ref="B15:C15"/>
    <mergeCell ref="B16:C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2025-01-28T12:05:14Z</dcterms:created>
  <dcterms:modified xsi:type="dcterms:W3CDTF">2025-01-28T12:05:32Z</dcterms:modified>
</cp:coreProperties>
</file>