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0115" windowHeight="7485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T30" i="1"/>
  <c r="Q30"/>
  <c r="P30"/>
  <c r="M30"/>
  <c r="L30"/>
  <c r="I30"/>
  <c r="H30"/>
  <c r="T29"/>
  <c r="S29"/>
  <c r="S30" s="1"/>
  <c r="R29"/>
  <c r="R30" s="1"/>
  <c r="Q29"/>
  <c r="P29"/>
  <c r="O29"/>
  <c r="O30" s="1"/>
  <c r="N29"/>
  <c r="N30" s="1"/>
  <c r="M29"/>
  <c r="L29"/>
  <c r="K29"/>
  <c r="K30" s="1"/>
  <c r="J29"/>
  <c r="J30" s="1"/>
  <c r="I29"/>
  <c r="H29"/>
  <c r="G29"/>
  <c r="G30" s="1"/>
  <c r="F29"/>
  <c r="F30" s="1"/>
  <c r="E29"/>
  <c r="D29"/>
  <c r="T24"/>
  <c r="T25" s="1"/>
  <c r="S24"/>
  <c r="S25" s="1"/>
  <c r="M24"/>
  <c r="M25" s="1"/>
  <c r="L24"/>
  <c r="L25" s="1"/>
  <c r="E24"/>
  <c r="E25" s="1"/>
  <c r="D24"/>
  <c r="D31" s="1"/>
  <c r="T22"/>
  <c r="R22"/>
  <c r="Q22"/>
  <c r="P22"/>
  <c r="P24" s="1"/>
  <c r="P25" s="1"/>
  <c r="O22"/>
  <c r="O24" s="1"/>
  <c r="O25" s="1"/>
  <c r="N22"/>
  <c r="L22"/>
  <c r="K22"/>
  <c r="J22"/>
  <c r="H22"/>
  <c r="G22"/>
  <c r="F22"/>
  <c r="I22" s="1"/>
  <c r="T21"/>
  <c r="S21"/>
  <c r="R21"/>
  <c r="R24" s="1"/>
  <c r="R25" s="1"/>
  <c r="Q21"/>
  <c r="Q24" s="1"/>
  <c r="Q25" s="1"/>
  <c r="P21"/>
  <c r="O21"/>
  <c r="N21"/>
  <c r="N24" s="1"/>
  <c r="N25" s="1"/>
  <c r="K21"/>
  <c r="K24" s="1"/>
  <c r="K25" s="1"/>
  <c r="J21"/>
  <c r="J24" s="1"/>
  <c r="J25" s="1"/>
  <c r="H21"/>
  <c r="H24" s="1"/>
  <c r="H25" s="1"/>
  <c r="G21"/>
  <c r="I21" s="1"/>
  <c r="F21"/>
  <c r="F24" s="1"/>
  <c r="F25" s="1"/>
  <c r="S13"/>
  <c r="S12"/>
  <c r="R12"/>
  <c r="R13" s="1"/>
  <c r="Q12"/>
  <c r="Q31" s="1"/>
  <c r="Q33" s="1"/>
  <c r="N12"/>
  <c r="N31" s="1"/>
  <c r="N33" s="1"/>
  <c r="M12"/>
  <c r="M31" s="1"/>
  <c r="M33" s="1"/>
  <c r="E12"/>
  <c r="E31" s="1"/>
  <c r="D12"/>
  <c r="I11"/>
  <c r="T10"/>
  <c r="T12" s="1"/>
  <c r="R10"/>
  <c r="Q10"/>
  <c r="P10"/>
  <c r="P12" s="1"/>
  <c r="O10"/>
  <c r="O12" s="1"/>
  <c r="N10"/>
  <c r="L10"/>
  <c r="L12" s="1"/>
  <c r="K10"/>
  <c r="K12" s="1"/>
  <c r="J10"/>
  <c r="J12" s="1"/>
  <c r="H10"/>
  <c r="H12" s="1"/>
  <c r="G10"/>
  <c r="G12" s="1"/>
  <c r="F10"/>
  <c r="I10" s="1"/>
  <c r="I12" s="1"/>
  <c r="N3"/>
  <c r="N2"/>
  <c r="L31" l="1"/>
  <c r="L33" s="1"/>
  <c r="L13"/>
  <c r="I31"/>
  <c r="I33" s="1"/>
  <c r="I13"/>
  <c r="K13"/>
  <c r="K31"/>
  <c r="K33" s="1"/>
  <c r="P31"/>
  <c r="P33" s="1"/>
  <c r="P13"/>
  <c r="J13"/>
  <c r="J31"/>
  <c r="J33" s="1"/>
  <c r="O31"/>
  <c r="O33" s="1"/>
  <c r="O13"/>
  <c r="T31"/>
  <c r="T33" s="1"/>
  <c r="T13"/>
  <c r="H31"/>
  <c r="H33" s="1"/>
  <c r="H13"/>
  <c r="I24"/>
  <c r="I25" s="1"/>
  <c r="G13"/>
  <c r="F12"/>
  <c r="S31"/>
  <c r="S33" s="1"/>
  <c r="N13"/>
  <c r="R31"/>
  <c r="R33" s="1"/>
  <c r="M13"/>
  <c r="Q13"/>
  <c r="G24"/>
  <c r="G25" s="1"/>
  <c r="F13" l="1"/>
  <c r="F31"/>
  <c r="F33" s="1"/>
  <c r="G31"/>
  <c r="G33" s="1"/>
</calcChain>
</file>

<file path=xl/sharedStrings.xml><?xml version="1.0" encoding="utf-8"?>
<sst xmlns="http://schemas.openxmlformats.org/spreadsheetml/2006/main" count="55" uniqueCount="48">
  <si>
    <t>Примерное меню и пищевая ценность приготовляемых блюд (лист 5)</t>
  </si>
  <si>
    <t xml:space="preserve">Рацион: Школа </t>
  </si>
  <si>
    <t>пятница</t>
  </si>
  <si>
    <t>Сезон:</t>
  </si>
  <si>
    <t>Неделя:</t>
  </si>
  <si>
    <t>Возраст: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</si>
  <si>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</si>
  <si>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</si>
  <si>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</si>
  <si>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</si>
  <si>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</si>
  <si>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</si>
  <si>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</si>
  <si>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</si>
  <si>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</si>
  <si>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</si>
  <si>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</si>
  <si>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В2</t>
  </si>
  <si>
    <t>C</t>
  </si>
  <si>
    <t>A</t>
  </si>
  <si>
    <t>E</t>
  </si>
  <si>
    <t>Ca</t>
  </si>
  <si>
    <t>P</t>
  </si>
  <si>
    <t>ZN</t>
  </si>
  <si>
    <t>I</t>
  </si>
  <si>
    <t>Mg</t>
  </si>
  <si>
    <t>Fe</t>
  </si>
  <si>
    <t xml:space="preserve">Завтрак </t>
  </si>
  <si>
    <t>ПР</t>
  </si>
  <si>
    <t>Фрукт порционый</t>
  </si>
  <si>
    <t>Макаронник с мясом 145/5</t>
  </si>
  <si>
    <t>Хлеб пшеничный</t>
  </si>
  <si>
    <t>Чай с лимоном</t>
  </si>
  <si>
    <t>Итого за Завтрак молочный</t>
  </si>
  <si>
    <t>% от суточной нормы</t>
  </si>
  <si>
    <t>Обед (полноценный рацион питания)</t>
  </si>
  <si>
    <t>Капуста квашенная с луком</t>
  </si>
  <si>
    <t>Борщ  Сибирский с фасолью на м/б</t>
  </si>
  <si>
    <t>Птица запеченная</t>
  </si>
  <si>
    <t xml:space="preserve">Рис отварной с маслом сливочным </t>
  </si>
  <si>
    <t xml:space="preserve">Компот из смеси сухофруктов     </t>
  </si>
  <si>
    <t>Хлеб ржано-пшеничный</t>
  </si>
  <si>
    <t>Итого за Обед (полноценный рацион питания)</t>
  </si>
  <si>
    <t>Полдник</t>
  </si>
  <si>
    <t>Итого за Полдник</t>
  </si>
  <si>
    <t>Итого в день</t>
  </si>
  <si>
    <t>суточная норма</t>
  </si>
  <si>
    <t>Приложение 8 к СанПиН 2.3/2.4.3590-20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</si>
</sst>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0.0%"/>
    <numFmt numFmtId="166" formatCode="0.0"/>
    <numFmt numFmtId="167" formatCode="0.0000"/>
  </numFmts>
  <fonts count="4"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u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88">
    <xf numFmtId="0" fontId="0" fillId="0" borderId="0" xfId="0"/>
    <xf numFmtId="0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/>
    </xf>
    <xf numFmtId="2" fontId="2" fillId="2" borderId="0" xfId="0" applyNumberFormat="1" applyFont="1" applyFill="1"/>
    <xf numFmtId="0" fontId="2" fillId="2" borderId="0" xfId="0" applyNumberFormat="1" applyFont="1" applyFill="1" applyAlignment="1">
      <alignment horizontal="center"/>
    </xf>
    <xf numFmtId="0" fontId="2" fillId="2" borderId="0" xfId="0" applyFont="1" applyFill="1"/>
    <xf numFmtId="0" fontId="1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1" fillId="2" borderId="1" xfId="0" applyNumberFormat="1" applyFont="1" applyFill="1" applyBorder="1" applyAlignment="1">
      <alignment horizontal="right"/>
    </xf>
    <xf numFmtId="1" fontId="2" fillId="2" borderId="0" xfId="0" applyNumberFormat="1" applyFont="1" applyFill="1" applyAlignment="1">
      <alignment horizontal="left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2" fontId="2" fillId="2" borderId="11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1" fontId="2" fillId="2" borderId="11" xfId="0" applyNumberFormat="1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/>
    </xf>
    <xf numFmtId="1" fontId="2" fillId="2" borderId="11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left" indent="1"/>
    </xf>
    <xf numFmtId="0" fontId="1" fillId="2" borderId="6" xfId="0" applyFont="1" applyFill="1" applyBorder="1" applyAlignment="1">
      <alignment horizontal="left" indent="1"/>
    </xf>
    <xf numFmtId="0" fontId="1" fillId="2" borderId="7" xfId="0" applyFont="1" applyFill="1" applyBorder="1" applyAlignment="1">
      <alignment horizontal="left" indent="1"/>
    </xf>
    <xf numFmtId="1" fontId="2" fillId="2" borderId="11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left" vertical="center" wrapText="1"/>
    </xf>
    <xf numFmtId="0" fontId="2" fillId="2" borderId="7" xfId="0" applyNumberFormat="1" applyFont="1" applyFill="1" applyBorder="1" applyAlignment="1">
      <alignment horizontal="left" vertical="center" wrapText="1"/>
    </xf>
    <xf numFmtId="0" fontId="2" fillId="2" borderId="11" xfId="0" applyNumberFormat="1" applyFont="1" applyFill="1" applyBorder="1" applyAlignment="1">
      <alignment horizontal="center" vertical="top" wrapText="1"/>
    </xf>
    <xf numFmtId="2" fontId="2" fillId="2" borderId="11" xfId="0" applyNumberFormat="1" applyFont="1" applyFill="1" applyBorder="1" applyAlignment="1">
      <alignment horizontal="center" vertical="top" wrapText="1"/>
    </xf>
    <xf numFmtId="164" fontId="2" fillId="2" borderId="11" xfId="0" applyNumberFormat="1" applyFont="1" applyFill="1" applyBorder="1" applyAlignment="1">
      <alignment horizontal="center" vertical="top" wrapText="1"/>
    </xf>
    <xf numFmtId="1" fontId="2" fillId="2" borderId="11" xfId="0" applyNumberFormat="1" applyFont="1" applyFill="1" applyBorder="1" applyAlignment="1">
      <alignment horizontal="center" vertical="top" wrapText="1"/>
    </xf>
    <xf numFmtId="1" fontId="2" fillId="2" borderId="11" xfId="0" applyNumberFormat="1" applyFont="1" applyFill="1" applyBorder="1" applyAlignment="1">
      <alignment horizontal="center" vertical="top"/>
    </xf>
    <xf numFmtId="2" fontId="2" fillId="2" borderId="11" xfId="0" applyNumberFormat="1" applyFont="1" applyFill="1" applyBorder="1" applyAlignment="1">
      <alignment horizontal="center" vertical="top"/>
    </xf>
    <xf numFmtId="0" fontId="2" fillId="2" borderId="11" xfId="0" applyNumberFormat="1" applyFont="1" applyFill="1" applyBorder="1" applyAlignment="1">
      <alignment horizontal="center" vertical="top"/>
    </xf>
    <xf numFmtId="0" fontId="2" fillId="2" borderId="11" xfId="0" applyNumberFormat="1" applyFont="1" applyFill="1" applyBorder="1" applyAlignment="1">
      <alignment horizontal="center" vertical="center"/>
    </xf>
    <xf numFmtId="164" fontId="2" fillId="2" borderId="11" xfId="0" applyNumberFormat="1" applyFont="1" applyFill="1" applyBorder="1" applyAlignment="1">
      <alignment horizontal="center" vertical="top"/>
    </xf>
    <xf numFmtId="0" fontId="2" fillId="2" borderId="11" xfId="0" applyNumberFormat="1" applyFont="1" applyFill="1" applyBorder="1" applyAlignment="1">
      <alignment horizontal="left" vertical="center" wrapText="1"/>
    </xf>
    <xf numFmtId="0" fontId="1" fillId="2" borderId="5" xfId="0" applyFont="1" applyFill="1" applyBorder="1" applyAlignment="1"/>
    <xf numFmtId="0" fontId="1" fillId="2" borderId="6" xfId="0" applyFont="1" applyFill="1" applyBorder="1" applyAlignment="1"/>
    <xf numFmtId="1" fontId="1" fillId="2" borderId="11" xfId="0" applyNumberFormat="1" applyFont="1" applyFill="1" applyBorder="1" applyAlignment="1"/>
    <xf numFmtId="2" fontId="1" fillId="2" borderId="11" xfId="0" applyNumberFormat="1" applyFont="1" applyFill="1" applyBorder="1" applyAlignment="1"/>
    <xf numFmtId="2" fontId="1" fillId="2" borderId="11" xfId="0" applyNumberFormat="1" applyFont="1" applyFill="1" applyBorder="1" applyAlignment="1">
      <alignment horizontal="center" vertical="top"/>
    </xf>
    <xf numFmtId="10" fontId="1" fillId="2" borderId="5" xfId="0" applyNumberFormat="1" applyFont="1" applyFill="1" applyBorder="1" applyAlignment="1">
      <alignment horizontal="left"/>
    </xf>
    <xf numFmtId="10" fontId="1" fillId="2" borderId="6" xfId="0" applyNumberFormat="1" applyFont="1" applyFill="1" applyBorder="1" applyAlignment="1">
      <alignment horizontal="left"/>
    </xf>
    <xf numFmtId="10" fontId="1" fillId="2" borderId="7" xfId="0" applyNumberFormat="1" applyFont="1" applyFill="1" applyBorder="1" applyAlignment="1">
      <alignment horizontal="left"/>
    </xf>
    <xf numFmtId="10" fontId="1" fillId="2" borderId="6" xfId="0" applyNumberFormat="1" applyFont="1" applyFill="1" applyBorder="1" applyAlignment="1">
      <alignment horizontal="left"/>
    </xf>
    <xf numFmtId="10" fontId="1" fillId="2" borderId="6" xfId="0" applyNumberFormat="1" applyFont="1" applyFill="1" applyBorder="1" applyAlignment="1">
      <alignment horizontal="center" vertical="top"/>
    </xf>
    <xf numFmtId="10" fontId="1" fillId="2" borderId="11" xfId="0" applyNumberFormat="1" applyFont="1" applyFill="1" applyBorder="1" applyAlignment="1">
      <alignment horizontal="center" vertical="top"/>
    </xf>
    <xf numFmtId="165" fontId="1" fillId="2" borderId="11" xfId="0" applyNumberFormat="1" applyFont="1" applyFill="1" applyBorder="1" applyAlignment="1">
      <alignment horizontal="center" vertical="top"/>
    </xf>
    <xf numFmtId="0" fontId="2" fillId="2" borderId="5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left" vertical="center" wrapText="1"/>
    </xf>
    <xf numFmtId="166" fontId="2" fillId="2" borderId="11" xfId="0" applyNumberFormat="1" applyFont="1" applyFill="1" applyBorder="1" applyAlignment="1">
      <alignment horizontal="center" vertical="top"/>
    </xf>
    <xf numFmtId="167" fontId="2" fillId="2" borderId="11" xfId="0" applyNumberFormat="1" applyFont="1" applyFill="1" applyBorder="1" applyAlignment="1">
      <alignment horizontal="center" vertical="top"/>
    </xf>
    <xf numFmtId="2" fontId="2" fillId="2" borderId="12" xfId="0" applyNumberFormat="1" applyFont="1" applyFill="1" applyBorder="1" applyAlignment="1">
      <alignment horizontal="center" vertical="top"/>
    </xf>
    <xf numFmtId="2" fontId="2" fillId="2" borderId="11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left"/>
    </xf>
    <xf numFmtId="1" fontId="2" fillId="3" borderId="13" xfId="0" applyNumberFormat="1" applyFont="1" applyFill="1" applyBorder="1" applyAlignment="1">
      <alignment horizontal="center" vertical="center"/>
    </xf>
    <xf numFmtId="0" fontId="2" fillId="3" borderId="13" xfId="0" applyNumberFormat="1" applyFont="1" applyFill="1" applyBorder="1" applyAlignment="1">
      <alignment horizontal="left" vertical="center" wrapText="1"/>
    </xf>
    <xf numFmtId="1" fontId="2" fillId="3" borderId="13" xfId="0" applyNumberFormat="1" applyFont="1" applyFill="1" applyBorder="1" applyAlignment="1">
      <alignment horizontal="center" vertical="top"/>
    </xf>
    <xf numFmtId="2" fontId="2" fillId="3" borderId="13" xfId="0" applyNumberFormat="1" applyFont="1" applyFill="1" applyBorder="1" applyAlignment="1">
      <alignment horizontal="center" vertical="top"/>
    </xf>
    <xf numFmtId="166" fontId="2" fillId="3" borderId="13" xfId="0" applyNumberFormat="1" applyFont="1" applyFill="1" applyBorder="1" applyAlignment="1">
      <alignment horizontal="center" vertical="top"/>
    </xf>
    <xf numFmtId="0" fontId="2" fillId="3" borderId="13" xfId="0" applyNumberFormat="1" applyFont="1" applyFill="1" applyBorder="1" applyAlignment="1">
      <alignment horizontal="center" vertical="top"/>
    </xf>
    <xf numFmtId="164" fontId="2" fillId="3" borderId="13" xfId="0" applyNumberFormat="1" applyFont="1" applyFill="1" applyBorder="1" applyAlignment="1">
      <alignment horizontal="center" vertical="top"/>
    </xf>
    <xf numFmtId="0" fontId="2" fillId="3" borderId="13" xfId="1" applyNumberFormat="1" applyFont="1" applyFill="1" applyBorder="1" applyAlignment="1">
      <alignment horizontal="center" vertical="center"/>
    </xf>
    <xf numFmtId="0" fontId="2" fillId="3" borderId="13" xfId="1" applyNumberFormat="1" applyFont="1" applyFill="1" applyBorder="1" applyAlignment="1">
      <alignment horizontal="left" vertical="center" wrapText="1"/>
    </xf>
    <xf numFmtId="1" fontId="2" fillId="3" borderId="13" xfId="1" applyNumberFormat="1" applyFont="1" applyFill="1" applyBorder="1" applyAlignment="1">
      <alignment horizontal="center" vertical="top"/>
    </xf>
    <xf numFmtId="2" fontId="2" fillId="3" borderId="13" xfId="1" applyNumberFormat="1" applyFont="1" applyFill="1" applyBorder="1" applyAlignment="1">
      <alignment horizontal="center" vertical="top"/>
    </xf>
    <xf numFmtId="166" fontId="1" fillId="2" borderId="11" xfId="0" applyNumberFormat="1" applyFont="1" applyFill="1" applyBorder="1" applyAlignment="1">
      <alignment horizontal="center" vertical="top"/>
    </xf>
    <xf numFmtId="164" fontId="1" fillId="2" borderId="11" xfId="0" applyNumberFormat="1" applyFont="1" applyFill="1" applyBorder="1" applyAlignment="1">
      <alignment horizontal="center" vertical="top"/>
    </xf>
    <xf numFmtId="10" fontId="1" fillId="2" borderId="7" xfId="0" applyNumberFormat="1" applyFont="1" applyFill="1" applyBorder="1" applyAlignment="1">
      <alignment horizontal="left"/>
    </xf>
    <xf numFmtId="1" fontId="1" fillId="2" borderId="7" xfId="0" applyNumberFormat="1" applyFont="1" applyFill="1" applyBorder="1" applyAlignment="1"/>
    <xf numFmtId="2" fontId="1" fillId="2" borderId="7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9" fontId="1" fillId="2" borderId="11" xfId="0" applyNumberFormat="1" applyFont="1" applyFill="1" applyBorder="1" applyAlignment="1">
      <alignment horizontal="center" vertical="top"/>
    </xf>
    <xf numFmtId="0" fontId="3" fillId="2" borderId="0" xfId="0" applyFont="1" applyFill="1" applyAlignment="1">
      <alignment horizontal="left" vertical="center"/>
    </xf>
    <xf numFmtId="0" fontId="2" fillId="2" borderId="0" xfId="0" applyNumberFormat="1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34"/>
  <sheetViews>
    <sheetView tabSelected="1" workbookViewId="0">
      <selection sqref="A1:T34"/>
    </sheetView>
  </sheetViews>
  <sheetFormatPr defaultRowHeight="15"/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2" t="s">
        <v>1</v>
      </c>
      <c r="B2" s="3"/>
      <c r="C2" s="3"/>
      <c r="D2" s="4"/>
      <c r="E2" s="4"/>
      <c r="F2" s="5"/>
      <c r="G2" s="6" t="s">
        <v>2</v>
      </c>
      <c r="H2" s="6"/>
      <c r="I2" s="6"/>
      <c r="J2" s="7"/>
      <c r="K2" s="7"/>
      <c r="L2" s="8" t="s">
        <v>3</v>
      </c>
      <c r="M2" s="8"/>
      <c r="N2" s="9" t="e">
        <f>#REF!</f>
        <v>#REF!</v>
      </c>
      <c r="O2" s="9"/>
      <c r="P2" s="9"/>
      <c r="Q2" s="9"/>
      <c r="R2" s="7"/>
      <c r="S2" s="7"/>
      <c r="T2" s="7"/>
    </row>
    <row r="3" spans="1:20">
      <c r="A3" s="3"/>
      <c r="B3" s="3"/>
      <c r="C3" s="3"/>
      <c r="D3" s="10" t="s">
        <v>4</v>
      </c>
      <c r="E3" s="10"/>
      <c r="F3" s="10"/>
      <c r="G3" s="11">
        <v>1</v>
      </c>
      <c r="H3" s="7"/>
      <c r="I3" s="4"/>
      <c r="J3" s="4"/>
      <c r="K3" s="4"/>
      <c r="L3" s="10" t="s">
        <v>5</v>
      </c>
      <c r="M3" s="10"/>
      <c r="N3" s="6" t="e">
        <f>#REF!</f>
        <v>#REF!</v>
      </c>
      <c r="O3" s="6"/>
      <c r="P3" s="6"/>
      <c r="Q3" s="6"/>
      <c r="R3" s="6"/>
      <c r="S3" s="6"/>
      <c r="T3" s="6"/>
    </row>
    <row r="4" spans="1:20">
      <c r="A4" s="12" t="s">
        <v>6</v>
      </c>
      <c r="B4" s="13" t="s">
        <v>7</v>
      </c>
      <c r="C4" s="14"/>
      <c r="D4" s="12" t="s">
        <v>8</v>
      </c>
      <c r="E4" s="15"/>
      <c r="F4" s="16" t="s">
        <v>9</v>
      </c>
      <c r="G4" s="17"/>
      <c r="H4" s="18"/>
      <c r="I4" s="12" t="s">
        <v>10</v>
      </c>
      <c r="J4" s="16" t="s">
        <v>11</v>
      </c>
      <c r="K4" s="17"/>
      <c r="L4" s="17"/>
      <c r="M4" s="17"/>
      <c r="N4" s="18"/>
      <c r="O4" s="16" t="s">
        <v>12</v>
      </c>
      <c r="P4" s="17"/>
      <c r="Q4" s="17"/>
      <c r="R4" s="17"/>
      <c r="S4" s="17"/>
      <c r="T4" s="18"/>
    </row>
    <row r="5" spans="1:20">
      <c r="A5" s="19"/>
      <c r="B5" s="20"/>
      <c r="C5" s="21"/>
      <c r="D5" s="19"/>
      <c r="E5" s="22"/>
      <c r="F5" s="23" t="s">
        <v>13</v>
      </c>
      <c r="G5" s="24" t="s">
        <v>14</v>
      </c>
      <c r="H5" s="24" t="s">
        <v>15</v>
      </c>
      <c r="I5" s="19"/>
      <c r="J5" s="24" t="s">
        <v>16</v>
      </c>
      <c r="K5" s="24" t="s">
        <v>17</v>
      </c>
      <c r="L5" s="24" t="s">
        <v>18</v>
      </c>
      <c r="M5" s="24" t="s">
        <v>19</v>
      </c>
      <c r="N5" s="24" t="s">
        <v>20</v>
      </c>
      <c r="O5" s="24" t="s">
        <v>21</v>
      </c>
      <c r="P5" s="24" t="s">
        <v>22</v>
      </c>
      <c r="Q5" s="24" t="s">
        <v>23</v>
      </c>
      <c r="R5" s="24" t="s">
        <v>24</v>
      </c>
      <c r="S5" s="24" t="s">
        <v>25</v>
      </c>
      <c r="T5" s="24" t="s">
        <v>26</v>
      </c>
    </row>
    <row r="6" spans="1:20">
      <c r="A6" s="25">
        <v>1</v>
      </c>
      <c r="B6" s="26">
        <v>2</v>
      </c>
      <c r="C6" s="27"/>
      <c r="D6" s="28">
        <v>3</v>
      </c>
      <c r="E6" s="28"/>
      <c r="F6" s="29">
        <v>4</v>
      </c>
      <c r="G6" s="28">
        <v>5</v>
      </c>
      <c r="H6" s="28">
        <v>6</v>
      </c>
      <c r="I6" s="28">
        <v>7</v>
      </c>
      <c r="J6" s="28">
        <v>8</v>
      </c>
      <c r="K6" s="28">
        <v>9</v>
      </c>
      <c r="L6" s="28">
        <v>10</v>
      </c>
      <c r="M6" s="28">
        <v>11</v>
      </c>
      <c r="N6" s="28">
        <v>12</v>
      </c>
      <c r="O6" s="28">
        <v>13</v>
      </c>
      <c r="P6" s="28">
        <v>14</v>
      </c>
      <c r="Q6" s="28">
        <v>15</v>
      </c>
      <c r="R6" s="28">
        <v>16</v>
      </c>
      <c r="S6" s="28">
        <v>17</v>
      </c>
      <c r="T6" s="28">
        <v>18</v>
      </c>
    </row>
    <row r="7" spans="1:20">
      <c r="A7" s="30" t="s">
        <v>27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2"/>
    </row>
    <row r="8" spans="1:20">
      <c r="A8" s="33" t="s">
        <v>28</v>
      </c>
      <c r="B8" s="34" t="s">
        <v>29</v>
      </c>
      <c r="C8" s="35"/>
      <c r="D8" s="36">
        <v>170</v>
      </c>
      <c r="E8" s="36">
        <v>27.91</v>
      </c>
      <c r="F8" s="37">
        <v>1.5</v>
      </c>
      <c r="G8" s="37">
        <v>0.5</v>
      </c>
      <c r="H8" s="37">
        <v>21</v>
      </c>
      <c r="I8" s="37">
        <v>94.5</v>
      </c>
      <c r="J8" s="38">
        <v>0.04</v>
      </c>
      <c r="K8" s="37">
        <v>0.05</v>
      </c>
      <c r="L8" s="39">
        <v>10</v>
      </c>
      <c r="M8" s="38">
        <v>0.02</v>
      </c>
      <c r="N8" s="36">
        <v>0.4</v>
      </c>
      <c r="O8" s="37">
        <v>8</v>
      </c>
      <c r="P8" s="37">
        <v>28</v>
      </c>
      <c r="Q8" s="38">
        <v>0.15</v>
      </c>
      <c r="R8" s="38">
        <v>0</v>
      </c>
      <c r="S8" s="37">
        <v>42</v>
      </c>
      <c r="T8" s="37">
        <v>0</v>
      </c>
    </row>
    <row r="9" spans="1:20">
      <c r="A9" s="25">
        <v>285</v>
      </c>
      <c r="B9" s="34" t="s">
        <v>30</v>
      </c>
      <c r="C9" s="35"/>
      <c r="D9" s="40">
        <v>150</v>
      </c>
      <c r="E9" s="41">
        <v>43.01</v>
      </c>
      <c r="F9" s="41">
        <v>6.84</v>
      </c>
      <c r="G9" s="41">
        <v>4.1159999999999997</v>
      </c>
      <c r="H9" s="41">
        <v>43.74</v>
      </c>
      <c r="I9" s="41">
        <v>450.77</v>
      </c>
      <c r="J9" s="41">
        <v>0.108</v>
      </c>
      <c r="K9" s="41">
        <v>3.5999999999999997E-2</v>
      </c>
      <c r="L9" s="41">
        <v>0</v>
      </c>
      <c r="M9" s="41">
        <v>3.5999999999999997E-2</v>
      </c>
      <c r="N9" s="42">
        <v>1.5</v>
      </c>
      <c r="O9" s="41">
        <v>15.93</v>
      </c>
      <c r="P9" s="41">
        <v>55.45</v>
      </c>
      <c r="Q9" s="40">
        <v>0.93</v>
      </c>
      <c r="R9" s="40">
        <v>2E-3</v>
      </c>
      <c r="S9" s="41">
        <v>10.164</v>
      </c>
      <c r="T9" s="41">
        <v>1.032</v>
      </c>
    </row>
    <row r="10" spans="1:20">
      <c r="A10" s="43" t="s">
        <v>28</v>
      </c>
      <c r="B10" s="34" t="s">
        <v>31</v>
      </c>
      <c r="C10" s="35"/>
      <c r="D10" s="40">
        <v>30</v>
      </c>
      <c r="E10" s="41">
        <v>2.85</v>
      </c>
      <c r="F10" s="41">
        <f>1.52*D10/30</f>
        <v>1.52</v>
      </c>
      <c r="G10" s="44">
        <f>0.16*D10/30</f>
        <v>0.16</v>
      </c>
      <c r="H10" s="44">
        <f>9.84*D10/30</f>
        <v>9.84</v>
      </c>
      <c r="I10" s="44">
        <f>F10*4+G10*9+H10*4</f>
        <v>46.879999999999995</v>
      </c>
      <c r="J10" s="44">
        <f>0.02*D10/30</f>
        <v>0.02</v>
      </c>
      <c r="K10" s="44">
        <f>0.01*D10/30</f>
        <v>0.01</v>
      </c>
      <c r="L10" s="44">
        <f>0.44*D10/30</f>
        <v>0.44</v>
      </c>
      <c r="M10" s="44">
        <v>0</v>
      </c>
      <c r="N10" s="44">
        <f>0.7*D10/30</f>
        <v>0.7</v>
      </c>
      <c r="O10" s="44">
        <f>4*D10/30</f>
        <v>4</v>
      </c>
      <c r="P10" s="44">
        <f>13*D10/30</f>
        <v>13</v>
      </c>
      <c r="Q10" s="44">
        <f>0.008*D10/30</f>
        <v>8.0000000000000002E-3</v>
      </c>
      <c r="R10" s="44">
        <f>0.001*D10/30</f>
        <v>1E-3</v>
      </c>
      <c r="S10" s="44">
        <v>0</v>
      </c>
      <c r="T10" s="44">
        <f>0.22*D10/30</f>
        <v>0.22</v>
      </c>
    </row>
    <row r="11" spans="1:20">
      <c r="A11" s="25">
        <v>377</v>
      </c>
      <c r="B11" s="45" t="s">
        <v>32</v>
      </c>
      <c r="C11" s="45"/>
      <c r="D11" s="40">
        <v>200</v>
      </c>
      <c r="E11" s="41">
        <v>4.53</v>
      </c>
      <c r="F11" s="41">
        <v>0.26</v>
      </c>
      <c r="G11" s="41">
        <v>0.06</v>
      </c>
      <c r="H11" s="41">
        <v>15.22</v>
      </c>
      <c r="I11" s="41">
        <f>F11*4+G11*9+H11*4</f>
        <v>62.46</v>
      </c>
      <c r="J11" s="41">
        <v>0</v>
      </c>
      <c r="K11" s="41">
        <v>0.01</v>
      </c>
      <c r="L11" s="41">
        <v>2.9</v>
      </c>
      <c r="M11" s="42">
        <v>0</v>
      </c>
      <c r="N11" s="41">
        <v>0.06</v>
      </c>
      <c r="O11" s="41">
        <v>8.0500000000000007</v>
      </c>
      <c r="P11" s="41">
        <v>9.7799999999999994</v>
      </c>
      <c r="Q11" s="41">
        <v>1.7000000000000001E-2</v>
      </c>
      <c r="R11" s="44">
        <v>0</v>
      </c>
      <c r="S11" s="41">
        <v>5.24</v>
      </c>
      <c r="T11" s="41">
        <v>0.87</v>
      </c>
    </row>
    <row r="12" spans="1:20">
      <c r="A12" s="46" t="s">
        <v>33</v>
      </c>
      <c r="B12" s="47"/>
      <c r="C12" s="47"/>
      <c r="D12" s="48">
        <f t="shared" ref="D12:T12" si="0">SUM(D8:D11)</f>
        <v>550</v>
      </c>
      <c r="E12" s="49">
        <f t="shared" si="0"/>
        <v>78.3</v>
      </c>
      <c r="F12" s="50">
        <f t="shared" si="0"/>
        <v>10.119999999999999</v>
      </c>
      <c r="G12" s="50">
        <f t="shared" si="0"/>
        <v>4.8359999999999994</v>
      </c>
      <c r="H12" s="50">
        <f t="shared" si="0"/>
        <v>89.800000000000011</v>
      </c>
      <c r="I12" s="50">
        <f t="shared" si="0"/>
        <v>654.61</v>
      </c>
      <c r="J12" s="50">
        <f t="shared" si="0"/>
        <v>0.16799999999999998</v>
      </c>
      <c r="K12" s="50">
        <f t="shared" si="0"/>
        <v>0.10599999999999998</v>
      </c>
      <c r="L12" s="50">
        <f t="shared" si="0"/>
        <v>13.34</v>
      </c>
      <c r="M12" s="50">
        <f t="shared" si="0"/>
        <v>5.5999999999999994E-2</v>
      </c>
      <c r="N12" s="50">
        <f t="shared" si="0"/>
        <v>2.6599999999999997</v>
      </c>
      <c r="O12" s="50">
        <f t="shared" si="0"/>
        <v>35.980000000000004</v>
      </c>
      <c r="P12" s="50">
        <f t="shared" si="0"/>
        <v>106.23</v>
      </c>
      <c r="Q12" s="50">
        <f t="shared" si="0"/>
        <v>1.105</v>
      </c>
      <c r="R12" s="50">
        <f t="shared" si="0"/>
        <v>3.0000000000000001E-3</v>
      </c>
      <c r="S12" s="50">
        <f t="shared" si="0"/>
        <v>57.404000000000003</v>
      </c>
      <c r="T12" s="50">
        <f t="shared" si="0"/>
        <v>2.1219999999999999</v>
      </c>
    </row>
    <row r="13" spans="1:20">
      <c r="A13" s="51" t="s">
        <v>34</v>
      </c>
      <c r="B13" s="52"/>
      <c r="C13" s="52"/>
      <c r="D13" s="53"/>
      <c r="E13" s="54"/>
      <c r="F13" s="55">
        <f t="shared" ref="F13:T13" si="1">F12/F32</f>
        <v>0.11244444444444443</v>
      </c>
      <c r="G13" s="56">
        <f t="shared" si="1"/>
        <v>5.2565217391304341E-2</v>
      </c>
      <c r="H13" s="56">
        <f t="shared" si="1"/>
        <v>0.23446475195822458</v>
      </c>
      <c r="I13" s="56">
        <f t="shared" si="1"/>
        <v>0.2406654411764706</v>
      </c>
      <c r="J13" s="56">
        <f t="shared" si="1"/>
        <v>0.12</v>
      </c>
      <c r="K13" s="56">
        <f t="shared" si="1"/>
        <v>6.6249999999999989E-2</v>
      </c>
      <c r="L13" s="56">
        <f t="shared" si="1"/>
        <v>0.19057142857142856</v>
      </c>
      <c r="M13" s="56">
        <f t="shared" si="1"/>
        <v>6.2222222222222213E-2</v>
      </c>
      <c r="N13" s="56">
        <f t="shared" si="1"/>
        <v>0.22166666666666665</v>
      </c>
      <c r="O13" s="56">
        <f t="shared" si="1"/>
        <v>2.9983333333333338E-2</v>
      </c>
      <c r="P13" s="56">
        <f t="shared" si="1"/>
        <v>8.8525000000000006E-2</v>
      </c>
      <c r="Q13" s="56">
        <f t="shared" si="1"/>
        <v>7.8928571428571431E-2</v>
      </c>
      <c r="R13" s="56">
        <f t="shared" si="1"/>
        <v>0.03</v>
      </c>
      <c r="S13" s="56">
        <f t="shared" si="1"/>
        <v>0.19134666666666666</v>
      </c>
      <c r="T13" s="57">
        <f t="shared" si="1"/>
        <v>0.11788888888888888</v>
      </c>
    </row>
    <row r="14" spans="1:20">
      <c r="A14" s="30" t="s">
        <v>35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2"/>
    </row>
    <row r="15" spans="1:20">
      <c r="A15" s="58"/>
      <c r="B15" s="59"/>
      <c r="C15" s="59"/>
      <c r="D15" s="40"/>
      <c r="E15" s="41"/>
      <c r="F15" s="41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</row>
    <row r="16" spans="1:20">
      <c r="A16" s="33">
        <v>49</v>
      </c>
      <c r="B16" s="34" t="s">
        <v>36</v>
      </c>
      <c r="C16" s="35"/>
      <c r="D16" s="36">
        <v>100</v>
      </c>
      <c r="E16" s="37">
        <v>11.22</v>
      </c>
      <c r="F16" s="37">
        <v>1.5669999999999999</v>
      </c>
      <c r="G16" s="37">
        <v>12.03</v>
      </c>
      <c r="H16" s="37">
        <v>8.7799999999999994</v>
      </c>
      <c r="I16" s="37">
        <v>149.69999999999999</v>
      </c>
      <c r="J16" s="38">
        <v>0.05</v>
      </c>
      <c r="K16" s="37">
        <v>0.05</v>
      </c>
      <c r="L16" s="37">
        <v>20.667000000000002</v>
      </c>
      <c r="M16" s="38">
        <v>2E-3</v>
      </c>
      <c r="N16" s="36">
        <v>2.5</v>
      </c>
      <c r="O16" s="37">
        <v>32.83</v>
      </c>
      <c r="P16" s="37">
        <v>33.85</v>
      </c>
      <c r="Q16" s="38">
        <v>0.5</v>
      </c>
      <c r="R16" s="38">
        <v>2E-3</v>
      </c>
      <c r="S16" s="37">
        <v>16.63</v>
      </c>
      <c r="T16" s="37">
        <v>0.56000000000000005</v>
      </c>
    </row>
    <row r="17" spans="1:20">
      <c r="A17" s="25">
        <v>82</v>
      </c>
      <c r="B17" s="34" t="s">
        <v>37</v>
      </c>
      <c r="C17" s="35"/>
      <c r="D17" s="42">
        <v>250</v>
      </c>
      <c r="E17" s="42">
        <v>14.62</v>
      </c>
      <c r="F17" s="41">
        <v>2.2130000000000001</v>
      </c>
      <c r="G17" s="41">
        <v>3.31</v>
      </c>
      <c r="H17" s="41">
        <v>15.92</v>
      </c>
      <c r="I17" s="41">
        <v>102.36</v>
      </c>
      <c r="J17" s="42">
        <v>6.3E-2</v>
      </c>
      <c r="K17" s="42">
        <v>6.3E-2</v>
      </c>
      <c r="L17" s="41">
        <v>23.75</v>
      </c>
      <c r="M17" s="44">
        <v>0.92</v>
      </c>
      <c r="N17" s="41">
        <v>0.12</v>
      </c>
      <c r="O17" s="41">
        <v>53.88</v>
      </c>
      <c r="P17" s="41">
        <v>60.94</v>
      </c>
      <c r="Q17" s="41">
        <v>1.62</v>
      </c>
      <c r="R17" s="44">
        <v>4.0000000000000001E-3</v>
      </c>
      <c r="S17" s="41">
        <v>28.05</v>
      </c>
      <c r="T17" s="41">
        <v>1</v>
      </c>
    </row>
    <row r="18" spans="1:20">
      <c r="A18" s="25">
        <v>293</v>
      </c>
      <c r="B18" s="34" t="s">
        <v>38</v>
      </c>
      <c r="C18" s="35"/>
      <c r="D18" s="40">
        <v>110</v>
      </c>
      <c r="E18" s="41">
        <v>45.81</v>
      </c>
      <c r="F18" s="41">
        <v>23.238</v>
      </c>
      <c r="G18" s="41">
        <v>13.28</v>
      </c>
      <c r="H18" s="41">
        <v>0.20599999999999999</v>
      </c>
      <c r="I18" s="41">
        <v>213.31800000000001</v>
      </c>
      <c r="J18" s="41">
        <v>0.11</v>
      </c>
      <c r="K18" s="41">
        <v>0.23</v>
      </c>
      <c r="L18" s="41">
        <v>2.8000000000000001E-2</v>
      </c>
      <c r="M18" s="40">
        <v>0</v>
      </c>
      <c r="N18" s="42">
        <v>0</v>
      </c>
      <c r="O18" s="60">
        <v>23.78</v>
      </c>
      <c r="P18" s="41">
        <v>1.95</v>
      </c>
      <c r="Q18" s="40">
        <v>0</v>
      </c>
      <c r="R18" s="40">
        <v>0</v>
      </c>
      <c r="S18" s="41">
        <v>20.87</v>
      </c>
      <c r="T18" s="41">
        <v>2.2599999999999998</v>
      </c>
    </row>
    <row r="19" spans="1:20">
      <c r="A19" s="25">
        <v>304</v>
      </c>
      <c r="B19" s="45" t="s">
        <v>39</v>
      </c>
      <c r="C19" s="45"/>
      <c r="D19" s="40">
        <v>180</v>
      </c>
      <c r="E19" s="41">
        <v>15.33</v>
      </c>
      <c r="F19" s="41">
        <v>4.4400000000000004</v>
      </c>
      <c r="G19" s="41">
        <v>6.44</v>
      </c>
      <c r="H19" s="41">
        <v>44.01</v>
      </c>
      <c r="I19" s="41">
        <v>251.82</v>
      </c>
      <c r="J19" s="41">
        <v>3.5999999999999997E-2</v>
      </c>
      <c r="K19" s="42">
        <v>2.4E-2</v>
      </c>
      <c r="L19" s="41">
        <v>0</v>
      </c>
      <c r="M19" s="42">
        <v>4.8000000000000001E-2</v>
      </c>
      <c r="N19" s="60">
        <v>0</v>
      </c>
      <c r="O19" s="60">
        <v>17.93</v>
      </c>
      <c r="P19" s="40">
        <v>95.25</v>
      </c>
      <c r="Q19" s="61">
        <v>0</v>
      </c>
      <c r="R19" s="60">
        <v>1E-3</v>
      </c>
      <c r="S19" s="41">
        <v>33.47</v>
      </c>
      <c r="T19" s="62">
        <v>0.70799999999999996</v>
      </c>
    </row>
    <row r="20" spans="1:20">
      <c r="A20" s="43">
        <v>349</v>
      </c>
      <c r="B20" s="34" t="s">
        <v>40</v>
      </c>
      <c r="C20" s="35"/>
      <c r="D20" s="40">
        <v>200</v>
      </c>
      <c r="E20" s="41">
        <v>5.61</v>
      </c>
      <c r="F20" s="41">
        <v>0.22</v>
      </c>
      <c r="G20" s="42">
        <v>0</v>
      </c>
      <c r="H20" s="41">
        <v>24.42</v>
      </c>
      <c r="I20" s="41">
        <v>98.56</v>
      </c>
      <c r="J20" s="42">
        <v>0</v>
      </c>
      <c r="K20" s="42">
        <v>0</v>
      </c>
      <c r="L20" s="41">
        <v>26.11</v>
      </c>
      <c r="M20" s="42">
        <v>0</v>
      </c>
      <c r="N20" s="42">
        <v>0</v>
      </c>
      <c r="O20" s="60">
        <v>22.6</v>
      </c>
      <c r="P20" s="60">
        <v>7.7</v>
      </c>
      <c r="Q20" s="40">
        <v>0</v>
      </c>
      <c r="R20" s="40">
        <v>0</v>
      </c>
      <c r="S20" s="60">
        <v>3</v>
      </c>
      <c r="T20" s="41">
        <v>0.66</v>
      </c>
    </row>
    <row r="21" spans="1:20">
      <c r="A21" s="63" t="s">
        <v>28</v>
      </c>
      <c r="B21" s="34" t="s">
        <v>41</v>
      </c>
      <c r="C21" s="35"/>
      <c r="D21" s="40">
        <v>40</v>
      </c>
      <c r="E21" s="41">
        <v>2.56</v>
      </c>
      <c r="F21" s="41">
        <f>2.64*D21/40</f>
        <v>2.64</v>
      </c>
      <c r="G21" s="41">
        <f>0.48*D21/40</f>
        <v>0.48</v>
      </c>
      <c r="H21" s="41">
        <f>13.68*D21/40</f>
        <v>13.680000000000001</v>
      </c>
      <c r="I21" s="41">
        <f>F21*4+G21*9+H21*4</f>
        <v>69.600000000000009</v>
      </c>
      <c r="J21" s="42">
        <f>0.08*D21/40</f>
        <v>0.08</v>
      </c>
      <c r="K21" s="41">
        <f>0.04*D21/40</f>
        <v>0.04</v>
      </c>
      <c r="L21" s="40">
        <v>0</v>
      </c>
      <c r="M21" s="40">
        <v>0</v>
      </c>
      <c r="N21" s="41">
        <f>2.4*D21/40</f>
        <v>2.4</v>
      </c>
      <c r="O21" s="41">
        <f>14*D21/40</f>
        <v>14</v>
      </c>
      <c r="P21" s="41">
        <f>63.2*D21/40</f>
        <v>63.2</v>
      </c>
      <c r="Q21" s="41">
        <f>1.2*D21/40</f>
        <v>1.2</v>
      </c>
      <c r="R21" s="44">
        <f>0.001*D21/40</f>
        <v>1E-3</v>
      </c>
      <c r="S21" s="41">
        <f>9.4*D21/40</f>
        <v>9.4</v>
      </c>
      <c r="T21" s="42">
        <f>0.78*D21/40</f>
        <v>0.78</v>
      </c>
    </row>
    <row r="22" spans="1:20">
      <c r="A22" s="43" t="s">
        <v>28</v>
      </c>
      <c r="B22" s="34" t="s">
        <v>31</v>
      </c>
      <c r="C22" s="35"/>
      <c r="D22" s="40">
        <v>30</v>
      </c>
      <c r="E22" s="41">
        <v>2.85</v>
      </c>
      <c r="F22" s="41">
        <f>1.52*D22/30</f>
        <v>1.52</v>
      </c>
      <c r="G22" s="44">
        <f>0.16*D22/30</f>
        <v>0.16</v>
      </c>
      <c r="H22" s="44">
        <f>9.84*D22/30</f>
        <v>9.84</v>
      </c>
      <c r="I22" s="44">
        <f>F22*4+G22*9+H22*4</f>
        <v>46.879999999999995</v>
      </c>
      <c r="J22" s="44">
        <f>0.02*D22/30</f>
        <v>0.02</v>
      </c>
      <c r="K22" s="44">
        <f>0.01*D22/30</f>
        <v>0.01</v>
      </c>
      <c r="L22" s="44">
        <f>0.44*D22/30</f>
        <v>0.44</v>
      </c>
      <c r="M22" s="44">
        <v>0</v>
      </c>
      <c r="N22" s="44">
        <f>0.7*D22/30</f>
        <v>0.7</v>
      </c>
      <c r="O22" s="44">
        <f>4*D22/30</f>
        <v>4</v>
      </c>
      <c r="P22" s="44">
        <f>13*D22/30</f>
        <v>13</v>
      </c>
      <c r="Q22" s="44">
        <f>0.008*D22/30</f>
        <v>8.0000000000000002E-3</v>
      </c>
      <c r="R22" s="44">
        <f>0.001*D22/30</f>
        <v>1E-3</v>
      </c>
      <c r="S22" s="44">
        <v>0</v>
      </c>
      <c r="T22" s="44">
        <f>0.22*D22/30</f>
        <v>0.22</v>
      </c>
    </row>
    <row r="23" spans="1:20">
      <c r="A23" s="58"/>
      <c r="B23" s="59"/>
      <c r="C23" s="59"/>
      <c r="D23" s="40"/>
      <c r="E23" s="41"/>
      <c r="F23" s="41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</row>
    <row r="24" spans="1:20">
      <c r="A24" s="46" t="s">
        <v>42</v>
      </c>
      <c r="B24" s="47"/>
      <c r="C24" s="47"/>
      <c r="D24" s="48">
        <f>SUM(D16:D22)</f>
        <v>910</v>
      </c>
      <c r="E24" s="49">
        <f>SUM(E16:E23)</f>
        <v>98</v>
      </c>
      <c r="F24" s="49">
        <f t="shared" ref="F24:T24" si="2">SUM(F16:F23)</f>
        <v>35.838000000000001</v>
      </c>
      <c r="G24" s="49">
        <f t="shared" si="2"/>
        <v>35.699999999999989</v>
      </c>
      <c r="H24" s="49">
        <f t="shared" si="2"/>
        <v>116.85600000000001</v>
      </c>
      <c r="I24" s="49">
        <f t="shared" si="2"/>
        <v>932.23800000000006</v>
      </c>
      <c r="J24" s="49">
        <f t="shared" si="2"/>
        <v>0.35900000000000004</v>
      </c>
      <c r="K24" s="49">
        <f t="shared" si="2"/>
        <v>0.41700000000000004</v>
      </c>
      <c r="L24" s="49">
        <f t="shared" si="2"/>
        <v>70.995000000000005</v>
      </c>
      <c r="M24" s="49">
        <f t="shared" si="2"/>
        <v>0.97000000000000008</v>
      </c>
      <c r="N24" s="49">
        <f t="shared" si="2"/>
        <v>5.72</v>
      </c>
      <c r="O24" s="49">
        <f t="shared" si="2"/>
        <v>169.02</v>
      </c>
      <c r="P24" s="49">
        <f t="shared" si="2"/>
        <v>275.89</v>
      </c>
      <c r="Q24" s="49">
        <f t="shared" si="2"/>
        <v>3.3280000000000003</v>
      </c>
      <c r="R24" s="49">
        <f t="shared" si="2"/>
        <v>9.0000000000000011E-3</v>
      </c>
      <c r="S24" s="49">
        <f t="shared" si="2"/>
        <v>111.42</v>
      </c>
      <c r="T24" s="49">
        <f t="shared" si="2"/>
        <v>6.1879999999999997</v>
      </c>
    </row>
    <row r="25" spans="1:20">
      <c r="A25" s="51" t="s">
        <v>34</v>
      </c>
      <c r="B25" s="52"/>
      <c r="C25" s="52"/>
      <c r="D25" s="53"/>
      <c r="E25" s="64">
        <f>98-E24</f>
        <v>0</v>
      </c>
      <c r="F25" s="55">
        <f t="shared" ref="F25:T25" si="3">F24/F32</f>
        <v>0.3982</v>
      </c>
      <c r="G25" s="56">
        <f t="shared" si="3"/>
        <v>0.38804347826086943</v>
      </c>
      <c r="H25" s="56">
        <f t="shared" si="3"/>
        <v>0.30510704960835511</v>
      </c>
      <c r="I25" s="56">
        <f t="shared" si="3"/>
        <v>0.34273455882352943</v>
      </c>
      <c r="J25" s="56">
        <f t="shared" si="3"/>
        <v>0.25642857142857145</v>
      </c>
      <c r="K25" s="56">
        <f t="shared" si="3"/>
        <v>0.260625</v>
      </c>
      <c r="L25" s="56">
        <f t="shared" si="3"/>
        <v>1.0142142857142857</v>
      </c>
      <c r="M25" s="56">
        <f t="shared" si="3"/>
        <v>1.0777777777777779</v>
      </c>
      <c r="N25" s="56">
        <f t="shared" si="3"/>
        <v>0.47666666666666663</v>
      </c>
      <c r="O25" s="56">
        <f t="shared" si="3"/>
        <v>0.14085</v>
      </c>
      <c r="P25" s="56">
        <f t="shared" si="3"/>
        <v>0.22990833333333333</v>
      </c>
      <c r="Q25" s="56">
        <f t="shared" si="3"/>
        <v>0.23771428571428574</v>
      </c>
      <c r="R25" s="56">
        <f t="shared" si="3"/>
        <v>9.0000000000000011E-2</v>
      </c>
      <c r="S25" s="56">
        <f t="shared" si="3"/>
        <v>0.37140000000000001</v>
      </c>
      <c r="T25" s="57">
        <f t="shared" si="3"/>
        <v>0.34377777777777774</v>
      </c>
    </row>
    <row r="26" spans="1:20">
      <c r="A26" s="30" t="s">
        <v>43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2"/>
    </row>
    <row r="27" spans="1:20">
      <c r="A27" s="65"/>
      <c r="B27" s="66"/>
      <c r="C27" s="66"/>
      <c r="D27" s="67"/>
      <c r="E27" s="68"/>
      <c r="F27" s="68"/>
      <c r="G27" s="69"/>
      <c r="H27" s="69"/>
      <c r="I27" s="68"/>
      <c r="J27" s="68"/>
      <c r="K27" s="68"/>
      <c r="L27" s="68"/>
      <c r="M27" s="70"/>
      <c r="N27" s="69"/>
      <c r="O27" s="68"/>
      <c r="P27" s="68"/>
      <c r="Q27" s="68"/>
      <c r="R27" s="71"/>
      <c r="S27" s="68"/>
      <c r="T27" s="68"/>
    </row>
    <row r="28" spans="1:20">
      <c r="A28" s="72"/>
      <c r="B28" s="73"/>
      <c r="C28" s="73"/>
      <c r="D28" s="74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</row>
    <row r="29" spans="1:20">
      <c r="A29" s="46" t="s">
        <v>44</v>
      </c>
      <c r="B29" s="47"/>
      <c r="C29" s="47"/>
      <c r="D29" s="48">
        <f t="shared" ref="D29:I29" si="4">SUM(D27:D28)</f>
        <v>0</v>
      </c>
      <c r="E29" s="49">
        <f t="shared" si="4"/>
        <v>0</v>
      </c>
      <c r="F29" s="50">
        <f t="shared" si="4"/>
        <v>0</v>
      </c>
      <c r="G29" s="76">
        <f t="shared" si="4"/>
        <v>0</v>
      </c>
      <c r="H29" s="76">
        <f t="shared" si="4"/>
        <v>0</v>
      </c>
      <c r="I29" s="76">
        <f t="shared" si="4"/>
        <v>0</v>
      </c>
      <c r="J29" s="50">
        <f t="shared" ref="J29:T29" si="5">SUM(J27:J28)</f>
        <v>0</v>
      </c>
      <c r="K29" s="50">
        <f t="shared" si="5"/>
        <v>0</v>
      </c>
      <c r="L29" s="50">
        <f t="shared" si="5"/>
        <v>0</v>
      </c>
      <c r="M29" s="50">
        <f t="shared" si="5"/>
        <v>0</v>
      </c>
      <c r="N29" s="77">
        <f t="shared" si="5"/>
        <v>0</v>
      </c>
      <c r="O29" s="50">
        <f t="shared" si="5"/>
        <v>0</v>
      </c>
      <c r="P29" s="50">
        <f t="shared" si="5"/>
        <v>0</v>
      </c>
      <c r="Q29" s="50">
        <f t="shared" si="5"/>
        <v>0</v>
      </c>
      <c r="R29" s="50">
        <f t="shared" si="5"/>
        <v>0</v>
      </c>
      <c r="S29" s="50">
        <f t="shared" si="5"/>
        <v>0</v>
      </c>
      <c r="T29" s="50">
        <f t="shared" si="5"/>
        <v>0</v>
      </c>
    </row>
    <row r="30" spans="1:20">
      <c r="A30" s="51" t="s">
        <v>34</v>
      </c>
      <c r="B30" s="52"/>
      <c r="C30" s="52"/>
      <c r="D30" s="53"/>
      <c r="E30" s="78"/>
      <c r="F30" s="50">
        <f>F29/F32</f>
        <v>0</v>
      </c>
      <c r="G30" s="57">
        <f t="shared" ref="G30:T30" si="6">G29/G32</f>
        <v>0</v>
      </c>
      <c r="H30" s="57">
        <f t="shared" si="6"/>
        <v>0</v>
      </c>
      <c r="I30" s="57">
        <f t="shared" si="6"/>
        <v>0</v>
      </c>
      <c r="J30" s="57">
        <f t="shared" si="6"/>
        <v>0</v>
      </c>
      <c r="K30" s="57">
        <f t="shared" si="6"/>
        <v>0</v>
      </c>
      <c r="L30" s="57">
        <f t="shared" si="6"/>
        <v>0</v>
      </c>
      <c r="M30" s="57">
        <f t="shared" si="6"/>
        <v>0</v>
      </c>
      <c r="N30" s="57">
        <f t="shared" si="6"/>
        <v>0</v>
      </c>
      <c r="O30" s="57">
        <f t="shared" si="6"/>
        <v>0</v>
      </c>
      <c r="P30" s="57">
        <f t="shared" si="6"/>
        <v>0</v>
      </c>
      <c r="Q30" s="57">
        <f t="shared" si="6"/>
        <v>0</v>
      </c>
      <c r="R30" s="57">
        <f t="shared" si="6"/>
        <v>0</v>
      </c>
      <c r="S30" s="57">
        <f t="shared" si="6"/>
        <v>0</v>
      </c>
      <c r="T30" s="57">
        <f t="shared" si="6"/>
        <v>0</v>
      </c>
    </row>
    <row r="31" spans="1:20">
      <c r="A31" s="46" t="s">
        <v>45</v>
      </c>
      <c r="B31" s="47"/>
      <c r="C31" s="47"/>
      <c r="D31" s="79">
        <f>D24+D12</f>
        <v>1460</v>
      </c>
      <c r="E31" s="80">
        <f>E12+E24</f>
        <v>176.3</v>
      </c>
      <c r="F31" s="50">
        <f t="shared" ref="F31:T31" si="7">SUM(F12,F24,F29)</f>
        <v>45.957999999999998</v>
      </c>
      <c r="G31" s="76">
        <f t="shared" si="7"/>
        <v>40.535999999999987</v>
      </c>
      <c r="H31" s="76">
        <f t="shared" si="7"/>
        <v>206.65600000000001</v>
      </c>
      <c r="I31" s="76">
        <f t="shared" si="7"/>
        <v>1586.848</v>
      </c>
      <c r="J31" s="50">
        <f t="shared" si="7"/>
        <v>0.52700000000000002</v>
      </c>
      <c r="K31" s="50">
        <f t="shared" si="7"/>
        <v>0.52300000000000002</v>
      </c>
      <c r="L31" s="76">
        <f t="shared" si="7"/>
        <v>84.335000000000008</v>
      </c>
      <c r="M31" s="50">
        <f t="shared" si="7"/>
        <v>1.026</v>
      </c>
      <c r="N31" s="50">
        <f t="shared" si="7"/>
        <v>8.379999999999999</v>
      </c>
      <c r="O31" s="76">
        <f t="shared" si="7"/>
        <v>205</v>
      </c>
      <c r="P31" s="76">
        <f t="shared" si="7"/>
        <v>382.12</v>
      </c>
      <c r="Q31" s="50">
        <f t="shared" si="7"/>
        <v>4.4329999999999998</v>
      </c>
      <c r="R31" s="77">
        <f t="shared" si="7"/>
        <v>1.2E-2</v>
      </c>
      <c r="S31" s="50">
        <f t="shared" si="7"/>
        <v>168.82400000000001</v>
      </c>
      <c r="T31" s="50">
        <f t="shared" si="7"/>
        <v>8.3099999999999987</v>
      </c>
    </row>
    <row r="32" spans="1:20">
      <c r="A32" s="81" t="s">
        <v>46</v>
      </c>
      <c r="B32" s="82"/>
      <c r="C32" s="82"/>
      <c r="D32" s="83"/>
      <c r="E32" s="84"/>
      <c r="F32" s="41">
        <v>90</v>
      </c>
      <c r="G32" s="60">
        <v>92</v>
      </c>
      <c r="H32" s="60">
        <v>383</v>
      </c>
      <c r="I32" s="60">
        <v>2720</v>
      </c>
      <c r="J32" s="41">
        <v>1.4</v>
      </c>
      <c r="K32" s="41">
        <v>1.6</v>
      </c>
      <c r="L32" s="40">
        <v>70</v>
      </c>
      <c r="M32" s="41">
        <v>0.9</v>
      </c>
      <c r="N32" s="40">
        <v>12</v>
      </c>
      <c r="O32" s="40">
        <v>1200</v>
      </c>
      <c r="P32" s="40">
        <v>1200</v>
      </c>
      <c r="Q32" s="40">
        <v>14</v>
      </c>
      <c r="R32" s="60">
        <v>0.1</v>
      </c>
      <c r="S32" s="40">
        <v>300</v>
      </c>
      <c r="T32" s="41">
        <v>18</v>
      </c>
    </row>
    <row r="33" spans="1:20">
      <c r="A33" s="51" t="s">
        <v>34</v>
      </c>
      <c r="B33" s="52"/>
      <c r="C33" s="52"/>
      <c r="D33" s="53"/>
      <c r="E33" s="78"/>
      <c r="F33" s="56">
        <f t="shared" ref="F33:T33" si="8">F31/F32</f>
        <v>0.51064444444444446</v>
      </c>
      <c r="G33" s="57">
        <f t="shared" si="8"/>
        <v>0.44060869565217375</v>
      </c>
      <c r="H33" s="57">
        <f t="shared" si="8"/>
        <v>0.53957180156657969</v>
      </c>
      <c r="I33" s="57">
        <f t="shared" si="8"/>
        <v>0.58340000000000003</v>
      </c>
      <c r="J33" s="57">
        <f t="shared" si="8"/>
        <v>0.37642857142857145</v>
      </c>
      <c r="K33" s="57">
        <f t="shared" si="8"/>
        <v>0.32687499999999997</v>
      </c>
      <c r="L33" s="57">
        <f t="shared" si="8"/>
        <v>1.2047857142857143</v>
      </c>
      <c r="M33" s="85">
        <f t="shared" si="8"/>
        <v>1.1399999999999999</v>
      </c>
      <c r="N33" s="57">
        <f t="shared" si="8"/>
        <v>0.69833333333333325</v>
      </c>
      <c r="O33" s="57">
        <f t="shared" si="8"/>
        <v>0.17083333333333334</v>
      </c>
      <c r="P33" s="57">
        <f t="shared" si="8"/>
        <v>0.31843333333333335</v>
      </c>
      <c r="Q33" s="57">
        <f t="shared" si="8"/>
        <v>0.31664285714285711</v>
      </c>
      <c r="R33" s="85">
        <f t="shared" si="8"/>
        <v>0.12</v>
      </c>
      <c r="S33" s="57">
        <f t="shared" si="8"/>
        <v>0.56274666666666673</v>
      </c>
      <c r="T33" s="85">
        <f t="shared" si="8"/>
        <v>0.46166666666666661</v>
      </c>
    </row>
    <row r="34" spans="1:20">
      <c r="A34" s="86"/>
      <c r="B34" s="3"/>
      <c r="C34" s="3"/>
      <c r="D34" s="7"/>
      <c r="E34" s="7"/>
      <c r="F34" s="5"/>
      <c r="G34" s="7"/>
      <c r="H34" s="7"/>
      <c r="I34" s="7"/>
      <c r="J34" s="7"/>
      <c r="K34" s="7"/>
      <c r="L34" s="7"/>
      <c r="M34" s="87" t="s">
        <v>47</v>
      </c>
      <c r="N34" s="87"/>
      <c r="O34" s="87"/>
      <c r="P34" s="87"/>
      <c r="Q34" s="87"/>
      <c r="R34" s="87"/>
      <c r="S34" s="87"/>
      <c r="T34" s="87"/>
    </row>
  </sheetData>
  <mergeCells count="37">
    <mergeCell ref="B27:C27"/>
    <mergeCell ref="B28:C28"/>
    <mergeCell ref="A30:D30"/>
    <mergeCell ref="A32:D32"/>
    <mergeCell ref="A33:D33"/>
    <mergeCell ref="M34:T34"/>
    <mergeCell ref="B19:C19"/>
    <mergeCell ref="B20:C20"/>
    <mergeCell ref="B21:C21"/>
    <mergeCell ref="B22:C22"/>
    <mergeCell ref="A25:D25"/>
    <mergeCell ref="A26:T26"/>
    <mergeCell ref="B11:C11"/>
    <mergeCell ref="A13:D13"/>
    <mergeCell ref="A14:T14"/>
    <mergeCell ref="B16:C16"/>
    <mergeCell ref="B17:C17"/>
    <mergeCell ref="B18:C18"/>
    <mergeCell ref="O4:T4"/>
    <mergeCell ref="B6:C6"/>
    <mergeCell ref="A7:T7"/>
    <mergeCell ref="B8:C8"/>
    <mergeCell ref="B9:C9"/>
    <mergeCell ref="B10:C10"/>
    <mergeCell ref="A4:A5"/>
    <mergeCell ref="B4:C5"/>
    <mergeCell ref="D4:D5"/>
    <mergeCell ref="F4:H4"/>
    <mergeCell ref="I4:I5"/>
    <mergeCell ref="J4:N4"/>
    <mergeCell ref="A1:T1"/>
    <mergeCell ref="G2:I2"/>
    <mergeCell ref="L2:M2"/>
    <mergeCell ref="N2:Q2"/>
    <mergeCell ref="D3:F3"/>
    <mergeCell ref="L3:M3"/>
    <mergeCell ref="N3:T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777</cp:lastModifiedBy>
  <dcterms:created xsi:type="dcterms:W3CDTF">2025-01-28T12:05:53Z</dcterms:created>
  <dcterms:modified xsi:type="dcterms:W3CDTF">2025-01-28T12:06:17Z</dcterms:modified>
</cp:coreProperties>
</file>