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0115" windowHeight="7485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T28" i="1"/>
  <c r="P28"/>
  <c r="L28"/>
  <c r="H28"/>
  <c r="T27"/>
  <c r="S27"/>
  <c r="S28" s="1"/>
  <c r="R27"/>
  <c r="R28" s="1"/>
  <c r="Q27"/>
  <c r="Q28" s="1"/>
  <c r="P27"/>
  <c r="O27"/>
  <c r="O28" s="1"/>
  <c r="N27"/>
  <c r="N28" s="1"/>
  <c r="M27"/>
  <c r="M28" s="1"/>
  <c r="L27"/>
  <c r="K27"/>
  <c r="K28" s="1"/>
  <c r="J27"/>
  <c r="J28" s="1"/>
  <c r="I27"/>
  <c r="I28" s="1"/>
  <c r="H27"/>
  <c r="G27"/>
  <c r="G28" s="1"/>
  <c r="F27"/>
  <c r="F28" s="1"/>
  <c r="E27"/>
  <c r="D27"/>
  <c r="S22"/>
  <c r="S29" s="1"/>
  <c r="S31" s="1"/>
  <c r="M22"/>
  <c r="M23" s="1"/>
  <c r="E22"/>
  <c r="E29" s="1"/>
  <c r="D22"/>
  <c r="D29" s="1"/>
  <c r="T21"/>
  <c r="R21"/>
  <c r="R22" s="1"/>
  <c r="R23" s="1"/>
  <c r="Q21"/>
  <c r="P21"/>
  <c r="O21"/>
  <c r="O22" s="1"/>
  <c r="O23" s="1"/>
  <c r="N21"/>
  <c r="N22" s="1"/>
  <c r="N23" s="1"/>
  <c r="L21"/>
  <c r="L22" s="1"/>
  <c r="L23" s="1"/>
  <c r="K21"/>
  <c r="J21"/>
  <c r="H21"/>
  <c r="G21"/>
  <c r="F21"/>
  <c r="I21" s="1"/>
  <c r="T20"/>
  <c r="T22" s="1"/>
  <c r="T23" s="1"/>
  <c r="S20"/>
  <c r="R20"/>
  <c r="Q20"/>
  <c r="Q22" s="1"/>
  <c r="Q23" s="1"/>
  <c r="P20"/>
  <c r="P22" s="1"/>
  <c r="P23" s="1"/>
  <c r="O20"/>
  <c r="N20"/>
  <c r="K20"/>
  <c r="K22" s="1"/>
  <c r="K23" s="1"/>
  <c r="J20"/>
  <c r="J22" s="1"/>
  <c r="J23" s="1"/>
  <c r="H20"/>
  <c r="H22" s="1"/>
  <c r="H23" s="1"/>
  <c r="G20"/>
  <c r="G22" s="1"/>
  <c r="G23" s="1"/>
  <c r="F20"/>
  <c r="I20" s="1"/>
  <c r="I22" s="1"/>
  <c r="I23" s="1"/>
  <c r="T12"/>
  <c r="T29" s="1"/>
  <c r="T31" s="1"/>
  <c r="S12"/>
  <c r="S13" s="1"/>
  <c r="M12"/>
  <c r="M29" s="1"/>
  <c r="M31" s="1"/>
  <c r="E12"/>
  <c r="D12"/>
  <c r="T10"/>
  <c r="R10"/>
  <c r="R12" s="1"/>
  <c r="Q10"/>
  <c r="Q12" s="1"/>
  <c r="P10"/>
  <c r="P12" s="1"/>
  <c r="O10"/>
  <c r="O12" s="1"/>
  <c r="N10"/>
  <c r="N12" s="1"/>
  <c r="L10"/>
  <c r="L12" s="1"/>
  <c r="K10"/>
  <c r="K12" s="1"/>
  <c r="J10"/>
  <c r="J12" s="1"/>
  <c r="H10"/>
  <c r="H12" s="1"/>
  <c r="G10"/>
  <c r="G12" s="1"/>
  <c r="F10"/>
  <c r="F12" s="1"/>
  <c r="I9"/>
  <c r="N3"/>
  <c r="N2"/>
  <c r="L29" l="1"/>
  <c r="L31" s="1"/>
  <c r="L13"/>
  <c r="Q13"/>
  <c r="Q29"/>
  <c r="Q31" s="1"/>
  <c r="K13"/>
  <c r="K29"/>
  <c r="K31" s="1"/>
  <c r="O13"/>
  <c r="O29"/>
  <c r="O31" s="1"/>
  <c r="G13"/>
  <c r="G29"/>
  <c r="G31" s="1"/>
  <c r="F13"/>
  <c r="P29"/>
  <c r="P31" s="1"/>
  <c r="P13"/>
  <c r="J29"/>
  <c r="J31" s="1"/>
  <c r="J13"/>
  <c r="H29"/>
  <c r="H31" s="1"/>
  <c r="H13"/>
  <c r="N29"/>
  <c r="N31" s="1"/>
  <c r="N13"/>
  <c r="R29"/>
  <c r="R31" s="1"/>
  <c r="R13"/>
  <c r="M13"/>
  <c r="F22"/>
  <c r="F23" s="1"/>
  <c r="S23"/>
  <c r="T13"/>
  <c r="I10"/>
  <c r="I12" s="1"/>
  <c r="I13" l="1"/>
  <c r="I29"/>
  <c r="I31" s="1"/>
  <c r="F29"/>
  <c r="F31" s="1"/>
</calcChain>
</file>

<file path=xl/sharedStrings.xml><?xml version="1.0" encoding="utf-8"?>
<sst xmlns="http://schemas.openxmlformats.org/spreadsheetml/2006/main" count="54" uniqueCount="47">
  <si>
    <t>Примерное меню и пищевая ценность приготовляемых блюд (лист 7)</t>
  </si>
  <si>
    <t xml:space="preserve">Рацион: Школа </t>
  </si>
  <si>
    <t>вторник</t>
  </si>
  <si>
    <t>Сезон:</t>
  </si>
  <si>
    <t>Неделя:</t>
  </si>
  <si>
    <t>Возраст: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</si>
  <si>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</si>
  <si>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</si>
  <si>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</si>
  <si>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</si>
  <si>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</si>
  <si>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</si>
  <si>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</si>
  <si>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</si>
  <si>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</si>
  <si>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</si>
  <si>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</si>
  <si>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В2</t>
  </si>
  <si>
    <t>C</t>
  </si>
  <si>
    <t>A</t>
  </si>
  <si>
    <t>E</t>
  </si>
  <si>
    <t>Ca</t>
  </si>
  <si>
    <t>P</t>
  </si>
  <si>
    <t>ZN</t>
  </si>
  <si>
    <t>I</t>
  </si>
  <si>
    <t>Mg</t>
  </si>
  <si>
    <t>Fe</t>
  </si>
  <si>
    <t xml:space="preserve">Завтрак </t>
  </si>
  <si>
    <t>Лапшевник с творогом 190/10</t>
  </si>
  <si>
    <t>Чай с лимоном</t>
  </si>
  <si>
    <t>ПР</t>
  </si>
  <si>
    <t>Хлеб пшеничный</t>
  </si>
  <si>
    <t>Фрукт порционный</t>
  </si>
  <si>
    <t xml:space="preserve">Итого за Завтрак </t>
  </si>
  <si>
    <t>% от суточной нормы</t>
  </si>
  <si>
    <t>Обед (полноценный рацион питания)</t>
  </si>
  <si>
    <t>Капуста квашенная с горошком консервированным</t>
  </si>
  <si>
    <t>Рассольник ленинградский на м/б</t>
  </si>
  <si>
    <t>Птица запеченная</t>
  </si>
  <si>
    <t>Каша пшенная рассыпчатая с маслом</t>
  </si>
  <si>
    <t>Напиток лимонный</t>
  </si>
  <si>
    <t>Хлеб ржано-пшеничный</t>
  </si>
  <si>
    <t>Итого за Обед (полноценный рацион питания)</t>
  </si>
  <si>
    <t>Полдник</t>
  </si>
  <si>
    <t>Итого за Полдник</t>
  </si>
  <si>
    <t>Итого в день</t>
  </si>
  <si>
    <t>суточная норма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</si>
</sst>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%"/>
    <numFmt numFmtId="166" formatCode="0.0"/>
  </numFmts>
  <fonts count="3"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1">
    <xf numFmtId="0" fontId="0" fillId="0" borderId="0" xfId="0"/>
    <xf numFmtId="0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/>
    </xf>
    <xf numFmtId="2" fontId="2" fillId="2" borderId="0" xfId="0" applyNumberFormat="1" applyFont="1" applyFill="1"/>
    <xf numFmtId="0" fontId="2" fillId="2" borderId="0" xfId="0" applyNumberFormat="1" applyFont="1" applyFill="1" applyAlignment="1">
      <alignment horizontal="center"/>
    </xf>
    <xf numFmtId="0" fontId="2" fillId="2" borderId="0" xfId="0" applyFont="1" applyFill="1"/>
    <xf numFmtId="0" fontId="1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1" fillId="2" borderId="1" xfId="0" applyNumberFormat="1" applyFont="1" applyFill="1" applyBorder="1" applyAlignment="1">
      <alignment horizontal="right"/>
    </xf>
    <xf numFmtId="1" fontId="2" fillId="2" borderId="0" xfId="0" applyNumberFormat="1" applyFont="1" applyFill="1" applyAlignment="1">
      <alignment horizontal="left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2" fontId="2" fillId="2" borderId="11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1" fontId="2" fillId="2" borderId="11" xfId="0" applyNumberFormat="1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/>
    </xf>
    <xf numFmtId="1" fontId="2" fillId="2" borderId="11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left" indent="1"/>
    </xf>
    <xf numFmtId="0" fontId="1" fillId="2" borderId="6" xfId="0" applyFont="1" applyFill="1" applyBorder="1" applyAlignment="1">
      <alignment horizontal="left" indent="1"/>
    </xf>
    <xf numFmtId="0" fontId="1" fillId="2" borderId="7" xfId="0" applyFont="1" applyFill="1" applyBorder="1" applyAlignment="1">
      <alignment horizontal="left" indent="1"/>
    </xf>
    <xf numFmtId="1" fontId="2" fillId="3" borderId="12" xfId="0" applyNumberFormat="1" applyFont="1" applyFill="1" applyBorder="1" applyAlignment="1">
      <alignment horizontal="center" vertical="center"/>
    </xf>
    <xf numFmtId="2" fontId="2" fillId="3" borderId="13" xfId="0" applyNumberFormat="1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1" fontId="2" fillId="3" borderId="12" xfId="0" applyNumberFormat="1" applyFont="1" applyFill="1" applyBorder="1" applyAlignment="1">
      <alignment horizontal="center" vertical="top"/>
    </xf>
    <xf numFmtId="2" fontId="2" fillId="3" borderId="12" xfId="0" applyNumberFormat="1" applyFont="1" applyFill="1" applyBorder="1" applyAlignment="1">
      <alignment horizontal="center" vertical="top"/>
    </xf>
    <xf numFmtId="2" fontId="2" fillId="3" borderId="12" xfId="1" applyNumberFormat="1" applyFont="1" applyFill="1" applyBorder="1" applyAlignment="1">
      <alignment horizontal="center" vertical="top"/>
    </xf>
    <xf numFmtId="0" fontId="2" fillId="2" borderId="15" xfId="0" applyNumberFormat="1" applyFont="1" applyFill="1" applyBorder="1" applyAlignment="1">
      <alignment horizontal="left" vertical="center" wrapText="1"/>
    </xf>
    <xf numFmtId="0" fontId="2" fillId="2" borderId="16" xfId="0" applyNumberFormat="1" applyFont="1" applyFill="1" applyBorder="1" applyAlignment="1">
      <alignment horizontal="left" vertical="center" wrapText="1"/>
    </xf>
    <xf numFmtId="1" fontId="2" fillId="2" borderId="11" xfId="0" applyNumberFormat="1" applyFont="1" applyFill="1" applyBorder="1" applyAlignment="1">
      <alignment horizontal="center" vertical="top"/>
    </xf>
    <xf numFmtId="2" fontId="2" fillId="2" borderId="11" xfId="0" applyNumberFormat="1" applyFont="1" applyFill="1" applyBorder="1" applyAlignment="1">
      <alignment horizontal="center" vertical="top"/>
    </xf>
    <xf numFmtId="0" fontId="2" fillId="2" borderId="11" xfId="0" applyNumberFormat="1" applyFont="1" applyFill="1" applyBorder="1" applyAlignment="1">
      <alignment horizontal="center" vertical="top"/>
    </xf>
    <xf numFmtId="164" fontId="2" fillId="2" borderId="11" xfId="0" applyNumberFormat="1" applyFont="1" applyFill="1" applyBorder="1" applyAlignment="1">
      <alignment horizontal="center" vertical="top"/>
    </xf>
    <xf numFmtId="0" fontId="2" fillId="2" borderId="11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left" vertical="center" wrapText="1"/>
    </xf>
    <xf numFmtId="0" fontId="2" fillId="2" borderId="7" xfId="0" applyNumberFormat="1" applyFont="1" applyFill="1" applyBorder="1" applyAlignment="1">
      <alignment horizontal="left" vertical="center" wrapText="1"/>
    </xf>
    <xf numFmtId="1" fontId="2" fillId="3" borderId="12" xfId="1" applyNumberFormat="1" applyFont="1" applyFill="1" applyBorder="1" applyAlignment="1">
      <alignment horizontal="center" vertical="center"/>
    </xf>
    <xf numFmtId="2" fontId="2" fillId="3" borderId="12" xfId="1" applyNumberFormat="1" applyFont="1" applyFill="1" applyBorder="1" applyAlignment="1">
      <alignment horizontal="left" vertical="center" wrapText="1"/>
    </xf>
    <xf numFmtId="0" fontId="2" fillId="3" borderId="12" xfId="1" applyNumberFormat="1" applyFont="1" applyFill="1" applyBorder="1" applyAlignment="1">
      <alignment horizontal="center" vertical="top"/>
    </xf>
    <xf numFmtId="2" fontId="2" fillId="3" borderId="14" xfId="0" applyNumberFormat="1" applyFont="1" applyFill="1" applyBorder="1" applyAlignment="1">
      <alignment horizontal="center"/>
    </xf>
    <xf numFmtId="2" fontId="2" fillId="3" borderId="12" xfId="1" applyNumberFormat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/>
    <xf numFmtId="2" fontId="1" fillId="2" borderId="6" xfId="0" applyNumberFormat="1" applyFont="1" applyFill="1" applyBorder="1" applyAlignment="1"/>
    <xf numFmtId="1" fontId="1" fillId="2" borderId="11" xfId="0" applyNumberFormat="1" applyFont="1" applyFill="1" applyBorder="1" applyAlignment="1"/>
    <xf numFmtId="2" fontId="1" fillId="2" borderId="11" xfId="0" applyNumberFormat="1" applyFont="1" applyFill="1" applyBorder="1" applyAlignment="1"/>
    <xf numFmtId="10" fontId="1" fillId="2" borderId="5" xfId="0" applyNumberFormat="1" applyFont="1" applyFill="1" applyBorder="1" applyAlignment="1">
      <alignment horizontal="left"/>
    </xf>
    <xf numFmtId="10" fontId="1" fillId="2" borderId="6" xfId="0" applyNumberFormat="1" applyFont="1" applyFill="1" applyBorder="1" applyAlignment="1">
      <alignment horizontal="left"/>
    </xf>
    <xf numFmtId="10" fontId="1" fillId="2" borderId="7" xfId="0" applyNumberFormat="1" applyFont="1" applyFill="1" applyBorder="1" applyAlignment="1">
      <alignment horizontal="left"/>
    </xf>
    <xf numFmtId="10" fontId="1" fillId="2" borderId="6" xfId="0" applyNumberFormat="1" applyFont="1" applyFill="1" applyBorder="1" applyAlignment="1">
      <alignment horizontal="left"/>
    </xf>
    <xf numFmtId="10" fontId="1" fillId="2" borderId="6" xfId="0" applyNumberFormat="1" applyFont="1" applyFill="1" applyBorder="1" applyAlignment="1">
      <alignment horizontal="center" vertical="top"/>
    </xf>
    <xf numFmtId="165" fontId="1" fillId="2" borderId="11" xfId="0" applyNumberFormat="1" applyFont="1" applyFill="1" applyBorder="1" applyAlignment="1">
      <alignment horizontal="center" vertical="top"/>
    </xf>
    <xf numFmtId="2" fontId="1" fillId="2" borderId="5" xfId="0" applyNumberFormat="1" applyFont="1" applyFill="1" applyBorder="1" applyAlignment="1">
      <alignment horizontal="left" indent="1"/>
    </xf>
    <xf numFmtId="2" fontId="1" fillId="2" borderId="6" xfId="0" applyNumberFormat="1" applyFont="1" applyFill="1" applyBorder="1" applyAlignment="1">
      <alignment horizontal="left" indent="1"/>
    </xf>
    <xf numFmtId="2" fontId="1" fillId="2" borderId="7" xfId="0" applyNumberFormat="1" applyFont="1" applyFill="1" applyBorder="1" applyAlignment="1">
      <alignment horizontal="left" indent="1"/>
    </xf>
    <xf numFmtId="1" fontId="2" fillId="2" borderId="11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top" wrapText="1"/>
    </xf>
    <xf numFmtId="2" fontId="2" fillId="2" borderId="11" xfId="0" applyNumberFormat="1" applyFont="1" applyFill="1" applyBorder="1" applyAlignment="1">
      <alignment horizontal="center" vertical="top" wrapText="1"/>
    </xf>
    <xf numFmtId="164" fontId="2" fillId="2" borderId="11" xfId="0" applyNumberFormat="1" applyFont="1" applyFill="1" applyBorder="1" applyAlignment="1">
      <alignment horizontal="center" vertical="top" wrapText="1"/>
    </xf>
    <xf numFmtId="166" fontId="2" fillId="2" borderId="11" xfId="0" applyNumberFormat="1" applyFont="1" applyFill="1" applyBorder="1" applyAlignment="1">
      <alignment horizontal="center" vertical="top"/>
    </xf>
    <xf numFmtId="1" fontId="2" fillId="4" borderId="11" xfId="0" applyNumberFormat="1" applyFont="1" applyFill="1" applyBorder="1" applyAlignment="1">
      <alignment horizontal="center" vertical="center"/>
    </xf>
    <xf numFmtId="0" fontId="2" fillId="4" borderId="5" xfId="0" applyNumberFormat="1" applyFont="1" applyFill="1" applyBorder="1" applyAlignment="1">
      <alignment horizontal="left" vertical="center" wrapText="1"/>
    </xf>
    <xf numFmtId="0" fontId="2" fillId="4" borderId="7" xfId="0" applyNumberFormat="1" applyFont="1" applyFill="1" applyBorder="1" applyAlignment="1">
      <alignment horizontal="left" vertical="center" wrapText="1"/>
    </xf>
    <xf numFmtId="1" fontId="2" fillId="4" borderId="11" xfId="0" applyNumberFormat="1" applyFont="1" applyFill="1" applyBorder="1" applyAlignment="1">
      <alignment horizontal="center" vertical="top"/>
    </xf>
    <xf numFmtId="2" fontId="2" fillId="4" borderId="11" xfId="0" applyNumberFormat="1" applyFont="1" applyFill="1" applyBorder="1" applyAlignment="1">
      <alignment horizontal="center" vertical="top"/>
    </xf>
    <xf numFmtId="164" fontId="2" fillId="4" borderId="11" xfId="0" applyNumberFormat="1" applyFont="1" applyFill="1" applyBorder="1" applyAlignment="1">
      <alignment horizontal="center" vertical="top"/>
    </xf>
    <xf numFmtId="1" fontId="2" fillId="2" borderId="11" xfId="1" applyNumberFormat="1" applyFont="1" applyFill="1" applyBorder="1" applyAlignment="1">
      <alignment horizontal="center" vertical="center"/>
    </xf>
    <xf numFmtId="0" fontId="2" fillId="2" borderId="5" xfId="1" applyNumberFormat="1" applyFont="1" applyFill="1" applyBorder="1" applyAlignment="1">
      <alignment horizontal="left" vertical="center" wrapText="1"/>
    </xf>
    <xf numFmtId="0" fontId="2" fillId="2" borderId="7" xfId="1" applyNumberFormat="1" applyFont="1" applyFill="1" applyBorder="1" applyAlignment="1">
      <alignment horizontal="left" vertical="center" wrapText="1"/>
    </xf>
    <xf numFmtId="1" fontId="2" fillId="2" borderId="11" xfId="1" applyNumberFormat="1" applyFont="1" applyFill="1" applyBorder="1" applyAlignment="1">
      <alignment horizontal="center" vertical="top"/>
    </xf>
    <xf numFmtId="2" fontId="2" fillId="2" borderId="11" xfId="1" applyNumberFormat="1" applyFont="1" applyFill="1" applyBorder="1" applyAlignment="1">
      <alignment horizontal="center" vertical="top"/>
    </xf>
    <xf numFmtId="0" fontId="2" fillId="2" borderId="11" xfId="1" applyNumberFormat="1" applyFont="1" applyFill="1" applyBorder="1" applyAlignment="1">
      <alignment horizontal="center" vertical="top"/>
    </xf>
    <xf numFmtId="166" fontId="2" fillId="2" borderId="11" xfId="1" applyNumberFormat="1" applyFont="1" applyFill="1" applyBorder="1" applyAlignment="1">
      <alignment horizontal="center" vertical="top"/>
    </xf>
    <xf numFmtId="164" fontId="2" fillId="2" borderId="11" xfId="1" applyNumberFormat="1" applyFont="1" applyFill="1" applyBorder="1" applyAlignment="1">
      <alignment horizontal="center" vertical="top"/>
    </xf>
    <xf numFmtId="2" fontId="2" fillId="2" borderId="11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/>
    <xf numFmtId="0" fontId="1" fillId="2" borderId="6" xfId="0" applyFont="1" applyFill="1" applyBorder="1" applyAlignment="1"/>
    <xf numFmtId="1" fontId="1" fillId="2" borderId="7" xfId="0" applyNumberFormat="1" applyFont="1" applyFill="1" applyBorder="1" applyAlignment="1"/>
    <xf numFmtId="2" fontId="1" fillId="2" borderId="7" xfId="0" applyNumberFormat="1" applyFont="1" applyFill="1" applyBorder="1" applyAlignment="1"/>
    <xf numFmtId="2" fontId="1" fillId="2" borderId="11" xfId="0" applyNumberFormat="1" applyFont="1" applyFill="1" applyBorder="1" applyAlignment="1">
      <alignment horizontal="center" vertical="top"/>
    </xf>
    <xf numFmtId="166" fontId="1" fillId="2" borderId="11" xfId="0" applyNumberFormat="1" applyFont="1" applyFill="1" applyBorder="1" applyAlignment="1">
      <alignment horizontal="center" vertical="top"/>
    </xf>
    <xf numFmtId="164" fontId="1" fillId="2" borderId="11" xfId="0" applyNumberFormat="1" applyFont="1" applyFill="1" applyBorder="1" applyAlignment="1">
      <alignment horizontal="center" vertical="top"/>
    </xf>
    <xf numFmtId="0" fontId="1" fillId="2" borderId="17" xfId="0" applyFont="1" applyFill="1" applyBorder="1" applyAlignment="1">
      <alignment horizontal="left" indent="1"/>
    </xf>
    <xf numFmtId="0" fontId="1" fillId="2" borderId="18" xfId="0" applyFont="1" applyFill="1" applyBorder="1" applyAlignment="1">
      <alignment horizontal="left" indent="1"/>
    </xf>
    <xf numFmtId="0" fontId="1" fillId="2" borderId="19" xfId="0" applyFont="1" applyFill="1" applyBorder="1" applyAlignment="1">
      <alignment horizontal="left" indent="1"/>
    </xf>
    <xf numFmtId="0" fontId="2" fillId="3" borderId="13" xfId="0" applyNumberFormat="1" applyFont="1" applyFill="1" applyBorder="1" applyAlignment="1">
      <alignment horizontal="left" vertical="center" wrapText="1"/>
    </xf>
    <xf numFmtId="0" fontId="2" fillId="3" borderId="14" xfId="0" applyNumberFormat="1" applyFont="1" applyFill="1" applyBorder="1" applyAlignment="1">
      <alignment horizontal="left" vertical="center" wrapText="1"/>
    </xf>
    <xf numFmtId="166" fontId="2" fillId="3" borderId="12" xfId="0" applyNumberFormat="1" applyFont="1" applyFill="1" applyBorder="1" applyAlignment="1">
      <alignment horizontal="center" vertical="top"/>
    </xf>
    <xf numFmtId="0" fontId="2" fillId="3" borderId="12" xfId="0" applyNumberFormat="1" applyFont="1" applyFill="1" applyBorder="1" applyAlignment="1">
      <alignment horizontal="center" vertical="top"/>
    </xf>
    <xf numFmtId="0" fontId="2" fillId="3" borderId="12" xfId="1" applyNumberFormat="1" applyFont="1" applyFill="1" applyBorder="1" applyAlignment="1">
      <alignment horizontal="center" vertical="center"/>
    </xf>
    <xf numFmtId="0" fontId="2" fillId="3" borderId="20" xfId="1" applyNumberFormat="1" applyFont="1" applyFill="1" applyBorder="1" applyAlignment="1">
      <alignment horizontal="left" vertical="center" wrapText="1"/>
    </xf>
    <xf numFmtId="0" fontId="2" fillId="3" borderId="21" xfId="1" applyNumberFormat="1" applyFont="1" applyFill="1" applyBorder="1" applyAlignment="1">
      <alignment horizontal="left" vertical="center" wrapText="1"/>
    </xf>
    <xf numFmtId="1" fontId="2" fillId="3" borderId="12" xfId="1" applyNumberFormat="1" applyFont="1" applyFill="1" applyBorder="1" applyAlignment="1">
      <alignment horizontal="center" vertical="top"/>
    </xf>
    <xf numFmtId="10" fontId="1" fillId="2" borderId="7" xfId="0" applyNumberFormat="1" applyFont="1" applyFill="1" applyBorder="1" applyAlignment="1">
      <alignment horizontal="left"/>
    </xf>
    <xf numFmtId="10" fontId="1" fillId="2" borderId="11" xfId="0" applyNumberFormat="1" applyFont="1" applyFill="1" applyBorder="1" applyAlignment="1">
      <alignment horizontal="center" vertical="top"/>
    </xf>
    <xf numFmtId="2" fontId="1" fillId="2" borderId="7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9" fontId="1" fillId="2" borderId="11" xfId="0" applyNumberFormat="1" applyFont="1" applyFill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31"/>
  <sheetViews>
    <sheetView tabSelected="1" workbookViewId="0">
      <selection sqref="A1:T31"/>
    </sheetView>
  </sheetViews>
  <sheetFormatPr defaultRowHeight="15"/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2" t="s">
        <v>1</v>
      </c>
      <c r="B2" s="3"/>
      <c r="C2" s="3"/>
      <c r="D2" s="4"/>
      <c r="E2" s="4"/>
      <c r="F2" s="5"/>
      <c r="G2" s="6" t="s">
        <v>2</v>
      </c>
      <c r="H2" s="6"/>
      <c r="I2" s="6"/>
      <c r="J2" s="7"/>
      <c r="K2" s="7"/>
      <c r="L2" s="8" t="s">
        <v>3</v>
      </c>
      <c r="M2" s="8"/>
      <c r="N2" s="9" t="e">
        <f>#REF!</f>
        <v>#REF!</v>
      </c>
      <c r="O2" s="9"/>
      <c r="P2" s="9"/>
      <c r="Q2" s="9"/>
      <c r="R2" s="7"/>
      <c r="S2" s="7"/>
      <c r="T2" s="7"/>
    </row>
    <row r="3" spans="1:20">
      <c r="A3" s="3"/>
      <c r="B3" s="3"/>
      <c r="C3" s="3"/>
      <c r="D3" s="10" t="s">
        <v>4</v>
      </c>
      <c r="E3" s="10"/>
      <c r="F3" s="10"/>
      <c r="G3" s="11">
        <v>2</v>
      </c>
      <c r="H3" s="7"/>
      <c r="I3" s="4"/>
      <c r="J3" s="4"/>
      <c r="K3" s="4"/>
      <c r="L3" s="10" t="s">
        <v>5</v>
      </c>
      <c r="M3" s="10"/>
      <c r="N3" s="6" t="e">
        <f>#REF!</f>
        <v>#REF!</v>
      </c>
      <c r="O3" s="6"/>
      <c r="P3" s="6"/>
      <c r="Q3" s="6"/>
      <c r="R3" s="6"/>
      <c r="S3" s="6"/>
      <c r="T3" s="6"/>
    </row>
    <row r="4" spans="1:20">
      <c r="A4" s="12" t="s">
        <v>6</v>
      </c>
      <c r="B4" s="13" t="s">
        <v>7</v>
      </c>
      <c r="C4" s="14"/>
      <c r="D4" s="12" t="s">
        <v>8</v>
      </c>
      <c r="E4" s="15"/>
      <c r="F4" s="16" t="s">
        <v>9</v>
      </c>
      <c r="G4" s="17"/>
      <c r="H4" s="18"/>
      <c r="I4" s="12" t="s">
        <v>10</v>
      </c>
      <c r="J4" s="16" t="s">
        <v>11</v>
      </c>
      <c r="K4" s="17"/>
      <c r="L4" s="17"/>
      <c r="M4" s="17"/>
      <c r="N4" s="18"/>
      <c r="O4" s="16" t="s">
        <v>12</v>
      </c>
      <c r="P4" s="17"/>
      <c r="Q4" s="17"/>
      <c r="R4" s="17"/>
      <c r="S4" s="17"/>
      <c r="T4" s="18"/>
    </row>
    <row r="5" spans="1:20">
      <c r="A5" s="19"/>
      <c r="B5" s="20"/>
      <c r="C5" s="21"/>
      <c r="D5" s="19"/>
      <c r="E5" s="22"/>
      <c r="F5" s="23" t="s">
        <v>13</v>
      </c>
      <c r="G5" s="24" t="s">
        <v>14</v>
      </c>
      <c r="H5" s="24" t="s">
        <v>15</v>
      </c>
      <c r="I5" s="19"/>
      <c r="J5" s="24" t="s">
        <v>16</v>
      </c>
      <c r="K5" s="24" t="s">
        <v>17</v>
      </c>
      <c r="L5" s="24" t="s">
        <v>18</v>
      </c>
      <c r="M5" s="24" t="s">
        <v>19</v>
      </c>
      <c r="N5" s="24" t="s">
        <v>20</v>
      </c>
      <c r="O5" s="24" t="s">
        <v>21</v>
      </c>
      <c r="P5" s="24" t="s">
        <v>22</v>
      </c>
      <c r="Q5" s="24" t="s">
        <v>23</v>
      </c>
      <c r="R5" s="24" t="s">
        <v>24</v>
      </c>
      <c r="S5" s="24" t="s">
        <v>25</v>
      </c>
      <c r="T5" s="24" t="s">
        <v>26</v>
      </c>
    </row>
    <row r="6" spans="1:20">
      <c r="A6" s="25">
        <v>1</v>
      </c>
      <c r="B6" s="26">
        <v>2</v>
      </c>
      <c r="C6" s="27"/>
      <c r="D6" s="28">
        <v>3</v>
      </c>
      <c r="E6" s="28"/>
      <c r="F6" s="28">
        <v>4</v>
      </c>
      <c r="G6" s="28">
        <v>5</v>
      </c>
      <c r="H6" s="28">
        <v>6</v>
      </c>
      <c r="I6" s="28">
        <v>7</v>
      </c>
      <c r="J6" s="28">
        <v>8</v>
      </c>
      <c r="K6" s="28">
        <v>9</v>
      </c>
      <c r="L6" s="28">
        <v>10</v>
      </c>
      <c r="M6" s="28">
        <v>11</v>
      </c>
      <c r="N6" s="28">
        <v>12</v>
      </c>
      <c r="O6" s="28">
        <v>13</v>
      </c>
      <c r="P6" s="28">
        <v>14</v>
      </c>
      <c r="Q6" s="28">
        <v>15</v>
      </c>
      <c r="R6" s="28">
        <v>16</v>
      </c>
      <c r="S6" s="28">
        <v>17</v>
      </c>
      <c r="T6" s="28">
        <v>18</v>
      </c>
    </row>
    <row r="7" spans="1:20">
      <c r="A7" s="29" t="s">
        <v>27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1"/>
    </row>
    <row r="8" spans="1:20">
      <c r="A8" s="32">
        <v>208</v>
      </c>
      <c r="B8" s="33" t="s">
        <v>28</v>
      </c>
      <c r="C8" s="34"/>
      <c r="D8" s="35">
        <v>200</v>
      </c>
      <c r="E8" s="36">
        <v>54.12</v>
      </c>
      <c r="F8" s="37">
        <v>16.670000000000002</v>
      </c>
      <c r="G8" s="37">
        <v>16.07</v>
      </c>
      <c r="H8" s="37">
        <v>35.21</v>
      </c>
      <c r="I8" s="37">
        <v>352.21</v>
      </c>
      <c r="J8" s="37">
        <v>0.29499999999999998</v>
      </c>
      <c r="K8" s="37">
        <v>0.45</v>
      </c>
      <c r="L8" s="37">
        <v>1.0449999999999999</v>
      </c>
      <c r="M8" s="37">
        <v>0.23799999999999999</v>
      </c>
      <c r="N8" s="37">
        <v>1.52</v>
      </c>
      <c r="O8" s="37">
        <v>241.36</v>
      </c>
      <c r="P8" s="37">
        <v>463.37</v>
      </c>
      <c r="Q8" s="37">
        <v>1.34</v>
      </c>
      <c r="R8" s="37">
        <v>2.1999999999999999E-2</v>
      </c>
      <c r="S8" s="37">
        <v>104.92</v>
      </c>
      <c r="T8" s="37">
        <v>2.83</v>
      </c>
    </row>
    <row r="9" spans="1:20">
      <c r="A9" s="25">
        <v>377</v>
      </c>
      <c r="B9" s="38" t="s">
        <v>29</v>
      </c>
      <c r="C9" s="39"/>
      <c r="D9" s="40">
        <v>200</v>
      </c>
      <c r="E9" s="41">
        <v>4.53</v>
      </c>
      <c r="F9" s="41">
        <v>0.26</v>
      </c>
      <c r="G9" s="41">
        <v>0.06</v>
      </c>
      <c r="H9" s="41">
        <v>15.22</v>
      </c>
      <c r="I9" s="41">
        <f>F9*4+G9*9+H9*4</f>
        <v>62.46</v>
      </c>
      <c r="J9" s="41">
        <v>0</v>
      </c>
      <c r="K9" s="41">
        <v>0.01</v>
      </c>
      <c r="L9" s="41">
        <v>2.9</v>
      </c>
      <c r="M9" s="42">
        <v>0</v>
      </c>
      <c r="N9" s="41">
        <v>0.06</v>
      </c>
      <c r="O9" s="41">
        <v>8.0500000000000007</v>
      </c>
      <c r="P9" s="41">
        <v>9.7799999999999994</v>
      </c>
      <c r="Q9" s="41">
        <v>1.7000000000000001E-2</v>
      </c>
      <c r="R9" s="43">
        <v>0</v>
      </c>
      <c r="S9" s="41">
        <v>5.24</v>
      </c>
      <c r="T9" s="41">
        <v>0.87</v>
      </c>
    </row>
    <row r="10" spans="1:20">
      <c r="A10" s="44" t="s">
        <v>30</v>
      </c>
      <c r="B10" s="45" t="s">
        <v>31</v>
      </c>
      <c r="C10" s="46"/>
      <c r="D10" s="40">
        <v>30</v>
      </c>
      <c r="E10" s="41">
        <v>2.85</v>
      </c>
      <c r="F10" s="41">
        <f>1.52*D10/30</f>
        <v>1.52</v>
      </c>
      <c r="G10" s="43">
        <f>0.16*D10/30</f>
        <v>0.16</v>
      </c>
      <c r="H10" s="43">
        <f>9.84*D10/30</f>
        <v>9.84</v>
      </c>
      <c r="I10" s="43">
        <f>F10*4+G10*9+H10*4</f>
        <v>46.879999999999995</v>
      </c>
      <c r="J10" s="43">
        <f>0.02*D10/30</f>
        <v>0.02</v>
      </c>
      <c r="K10" s="43">
        <f>0.01*D10/30</f>
        <v>0.01</v>
      </c>
      <c r="L10" s="43">
        <f>0.44*D10/30</f>
        <v>0.44</v>
      </c>
      <c r="M10" s="43">
        <v>0</v>
      </c>
      <c r="N10" s="43">
        <f>0.7*D10/30</f>
        <v>0.7</v>
      </c>
      <c r="O10" s="43">
        <f>4*D10/30</f>
        <v>4</v>
      </c>
      <c r="P10" s="43">
        <f>13*D10/30</f>
        <v>13</v>
      </c>
      <c r="Q10" s="43">
        <f>0.008*D10/30</f>
        <v>8.0000000000000002E-3</v>
      </c>
      <c r="R10" s="43">
        <f>0.001*D10/30</f>
        <v>1E-3</v>
      </c>
      <c r="S10" s="43">
        <v>0</v>
      </c>
      <c r="T10" s="43">
        <f>0.22*D10/30</f>
        <v>0.22</v>
      </c>
    </row>
    <row r="11" spans="1:20">
      <c r="A11" s="47" t="s">
        <v>30</v>
      </c>
      <c r="B11" s="48" t="s">
        <v>32</v>
      </c>
      <c r="C11" s="48"/>
      <c r="D11" s="49">
        <v>120</v>
      </c>
      <c r="E11" s="50">
        <v>16.8</v>
      </c>
      <c r="F11" s="51">
        <v>5.6</v>
      </c>
      <c r="G11" s="51">
        <v>6.4</v>
      </c>
      <c r="H11" s="51">
        <v>9.4</v>
      </c>
      <c r="I11" s="51">
        <v>117.6</v>
      </c>
      <c r="J11" s="51">
        <v>0.08</v>
      </c>
      <c r="K11" s="51">
        <v>0.307</v>
      </c>
      <c r="L11" s="51">
        <v>2.6</v>
      </c>
      <c r="M11" s="51">
        <v>6.7000000000000004E-2</v>
      </c>
      <c r="N11" s="51">
        <v>0.29199999999999998</v>
      </c>
      <c r="O11" s="51">
        <v>240</v>
      </c>
      <c r="P11" s="51">
        <v>180</v>
      </c>
      <c r="Q11" s="51">
        <v>0.8</v>
      </c>
      <c r="R11" s="51">
        <v>1.7999999999999999E-2</v>
      </c>
      <c r="S11" s="51">
        <v>28</v>
      </c>
      <c r="T11" s="51">
        <v>0.12</v>
      </c>
    </row>
    <row r="12" spans="1:20">
      <c r="A12" s="52" t="s">
        <v>33</v>
      </c>
      <c r="B12" s="53"/>
      <c r="C12" s="53"/>
      <c r="D12" s="54">
        <f t="shared" ref="D12:T12" si="0">SUM(D8:D11)</f>
        <v>550</v>
      </c>
      <c r="E12" s="55">
        <f t="shared" si="0"/>
        <v>78.3</v>
      </c>
      <c r="F12" s="55">
        <f t="shared" si="0"/>
        <v>24.050000000000004</v>
      </c>
      <c r="G12" s="55">
        <f t="shared" si="0"/>
        <v>22.689999999999998</v>
      </c>
      <c r="H12" s="55">
        <f t="shared" si="0"/>
        <v>69.67</v>
      </c>
      <c r="I12" s="55">
        <f t="shared" si="0"/>
        <v>579.15</v>
      </c>
      <c r="J12" s="55">
        <f t="shared" si="0"/>
        <v>0.39500000000000002</v>
      </c>
      <c r="K12" s="55">
        <f t="shared" si="0"/>
        <v>0.77700000000000002</v>
      </c>
      <c r="L12" s="55">
        <f t="shared" si="0"/>
        <v>6.9849999999999994</v>
      </c>
      <c r="M12" s="55">
        <f t="shared" si="0"/>
        <v>0.30499999999999999</v>
      </c>
      <c r="N12" s="55">
        <f t="shared" si="0"/>
        <v>2.5720000000000001</v>
      </c>
      <c r="O12" s="55">
        <f t="shared" si="0"/>
        <v>493.41</v>
      </c>
      <c r="P12" s="55">
        <f t="shared" si="0"/>
        <v>666.15</v>
      </c>
      <c r="Q12" s="55">
        <f t="shared" si="0"/>
        <v>2.165</v>
      </c>
      <c r="R12" s="55">
        <f t="shared" si="0"/>
        <v>4.0999999999999995E-2</v>
      </c>
      <c r="S12" s="55">
        <f t="shared" si="0"/>
        <v>138.16</v>
      </c>
      <c r="T12" s="55">
        <f t="shared" si="0"/>
        <v>4.04</v>
      </c>
    </row>
    <row r="13" spans="1:20">
      <c r="A13" s="56" t="s">
        <v>34</v>
      </c>
      <c r="B13" s="57"/>
      <c r="C13" s="57"/>
      <c r="D13" s="58"/>
      <c r="E13" s="59"/>
      <c r="F13" s="60">
        <f t="shared" ref="F13:T13" si="1">F12/F30</f>
        <v>0.26722222222222225</v>
      </c>
      <c r="G13" s="61">
        <f t="shared" si="1"/>
        <v>0.24663043478260868</v>
      </c>
      <c r="H13" s="61">
        <f t="shared" si="1"/>
        <v>0.18190600522193212</v>
      </c>
      <c r="I13" s="61">
        <f t="shared" si="1"/>
        <v>0.21292279411764706</v>
      </c>
      <c r="J13" s="61">
        <f t="shared" si="1"/>
        <v>0.2821428571428572</v>
      </c>
      <c r="K13" s="61">
        <f t="shared" si="1"/>
        <v>0.48562499999999997</v>
      </c>
      <c r="L13" s="61">
        <f t="shared" si="1"/>
        <v>9.9785714285714283E-2</v>
      </c>
      <c r="M13" s="61">
        <f t="shared" si="1"/>
        <v>0.33888888888888885</v>
      </c>
      <c r="N13" s="61">
        <f t="shared" si="1"/>
        <v>0.21433333333333335</v>
      </c>
      <c r="O13" s="61">
        <f t="shared" si="1"/>
        <v>0.41117500000000001</v>
      </c>
      <c r="P13" s="61">
        <f t="shared" si="1"/>
        <v>0.55512499999999998</v>
      </c>
      <c r="Q13" s="61">
        <f t="shared" si="1"/>
        <v>0.15464285714285714</v>
      </c>
      <c r="R13" s="61">
        <f t="shared" si="1"/>
        <v>0.40999999999999992</v>
      </c>
      <c r="S13" s="61">
        <f t="shared" si="1"/>
        <v>0.46053333333333329</v>
      </c>
      <c r="T13" s="61">
        <f t="shared" si="1"/>
        <v>0.22444444444444445</v>
      </c>
    </row>
    <row r="14" spans="1:20">
      <c r="A14" s="62" t="s">
        <v>35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4"/>
    </row>
    <row r="15" spans="1:20">
      <c r="A15" s="65">
        <v>49</v>
      </c>
      <c r="B15" s="45" t="s">
        <v>36</v>
      </c>
      <c r="C15" s="46"/>
      <c r="D15" s="66">
        <v>100</v>
      </c>
      <c r="E15" s="67">
        <v>14.11</v>
      </c>
      <c r="F15" s="67">
        <v>1.5669999999999999</v>
      </c>
      <c r="G15" s="67">
        <v>12.03</v>
      </c>
      <c r="H15" s="67">
        <v>8.7799999999999994</v>
      </c>
      <c r="I15" s="67">
        <v>149.69999999999999</v>
      </c>
      <c r="J15" s="68">
        <v>0.05</v>
      </c>
      <c r="K15" s="67">
        <v>0.05</v>
      </c>
      <c r="L15" s="67">
        <v>20.667000000000002</v>
      </c>
      <c r="M15" s="68">
        <v>2E-3</v>
      </c>
      <c r="N15" s="66">
        <v>2.5</v>
      </c>
      <c r="O15" s="67">
        <v>32.83</v>
      </c>
      <c r="P15" s="67">
        <v>33.85</v>
      </c>
      <c r="Q15" s="68">
        <v>0.5</v>
      </c>
      <c r="R15" s="68">
        <v>2E-3</v>
      </c>
      <c r="S15" s="67">
        <v>16.63</v>
      </c>
      <c r="T15" s="67">
        <v>0.56000000000000005</v>
      </c>
    </row>
    <row r="16" spans="1:20">
      <c r="A16" s="25">
        <v>96</v>
      </c>
      <c r="B16" s="45" t="s">
        <v>37</v>
      </c>
      <c r="C16" s="46"/>
      <c r="D16" s="42">
        <v>250</v>
      </c>
      <c r="E16" s="42">
        <v>15.3</v>
      </c>
      <c r="F16" s="41">
        <v>2.6</v>
      </c>
      <c r="G16" s="41">
        <v>6.13</v>
      </c>
      <c r="H16" s="41">
        <v>17.03</v>
      </c>
      <c r="I16" s="41">
        <v>133.69</v>
      </c>
      <c r="J16" s="42">
        <v>0.12</v>
      </c>
      <c r="K16" s="42">
        <v>7.3999999999999996E-2</v>
      </c>
      <c r="L16" s="41">
        <v>16</v>
      </c>
      <c r="M16" s="43">
        <v>0.04</v>
      </c>
      <c r="N16" s="41">
        <v>0</v>
      </c>
      <c r="O16" s="41">
        <v>25.3</v>
      </c>
      <c r="P16" s="41">
        <v>71.099999999999994</v>
      </c>
      <c r="Q16" s="41">
        <v>0.38</v>
      </c>
      <c r="R16" s="43">
        <v>3.0000000000000001E-3</v>
      </c>
      <c r="S16" s="41">
        <v>26.7</v>
      </c>
      <c r="T16" s="41">
        <v>0.95</v>
      </c>
    </row>
    <row r="17" spans="1:20">
      <c r="A17" s="25">
        <v>293</v>
      </c>
      <c r="B17" s="45" t="s">
        <v>38</v>
      </c>
      <c r="C17" s="46"/>
      <c r="D17" s="40">
        <v>110</v>
      </c>
      <c r="E17" s="41">
        <v>45.81</v>
      </c>
      <c r="F17" s="41">
        <v>23.238</v>
      </c>
      <c r="G17" s="41">
        <v>13.28</v>
      </c>
      <c r="H17" s="41">
        <v>0.20599999999999999</v>
      </c>
      <c r="I17" s="41">
        <v>213.31800000000001</v>
      </c>
      <c r="J17" s="41">
        <v>0.11</v>
      </c>
      <c r="K17" s="41">
        <v>0.23</v>
      </c>
      <c r="L17" s="41">
        <v>2.8000000000000001E-2</v>
      </c>
      <c r="M17" s="40">
        <v>0</v>
      </c>
      <c r="N17" s="42">
        <v>0</v>
      </c>
      <c r="O17" s="69">
        <v>23.78</v>
      </c>
      <c r="P17" s="41">
        <v>1.95</v>
      </c>
      <c r="Q17" s="40">
        <v>0</v>
      </c>
      <c r="R17" s="40">
        <v>0</v>
      </c>
      <c r="S17" s="41">
        <v>20.87</v>
      </c>
      <c r="T17" s="41">
        <v>2.2599999999999998</v>
      </c>
    </row>
    <row r="18" spans="1:20">
      <c r="A18" s="70">
        <v>185</v>
      </c>
      <c r="B18" s="71" t="s">
        <v>39</v>
      </c>
      <c r="C18" s="72"/>
      <c r="D18" s="73">
        <v>180</v>
      </c>
      <c r="E18" s="74">
        <v>10.97</v>
      </c>
      <c r="F18" s="74">
        <v>11.3</v>
      </c>
      <c r="G18" s="74">
        <v>11.3</v>
      </c>
      <c r="H18" s="74">
        <v>63.1</v>
      </c>
      <c r="I18" s="74">
        <v>412</v>
      </c>
      <c r="J18" s="74">
        <v>0.36</v>
      </c>
      <c r="K18" s="74">
        <v>0.05</v>
      </c>
      <c r="L18" s="74">
        <v>0</v>
      </c>
      <c r="M18" s="75">
        <v>3.5999999999999997E-2</v>
      </c>
      <c r="N18" s="74">
        <v>3.06</v>
      </c>
      <c r="O18" s="74">
        <v>27.35</v>
      </c>
      <c r="P18" s="74">
        <v>188.43</v>
      </c>
      <c r="Q18" s="74">
        <v>1.0680000000000001</v>
      </c>
      <c r="R18" s="75">
        <v>2E-3</v>
      </c>
      <c r="S18" s="74">
        <v>78.849999999999994</v>
      </c>
      <c r="T18" s="74">
        <v>2.64</v>
      </c>
    </row>
    <row r="19" spans="1:20">
      <c r="A19" s="76">
        <v>699</v>
      </c>
      <c r="B19" s="77" t="s">
        <v>40</v>
      </c>
      <c r="C19" s="78"/>
      <c r="D19" s="79">
        <v>200</v>
      </c>
      <c r="E19" s="80">
        <v>6.4</v>
      </c>
      <c r="F19" s="80">
        <v>0.1</v>
      </c>
      <c r="G19" s="81">
        <v>0</v>
      </c>
      <c r="H19" s="82">
        <v>15.7</v>
      </c>
      <c r="I19" s="80">
        <v>63.2</v>
      </c>
      <c r="J19" s="81">
        <v>1.7999999999999999E-2</v>
      </c>
      <c r="K19" s="81">
        <v>1.2E-2</v>
      </c>
      <c r="L19" s="82">
        <v>8</v>
      </c>
      <c r="M19" s="81">
        <v>0</v>
      </c>
      <c r="N19" s="80">
        <v>0.2</v>
      </c>
      <c r="O19" s="80">
        <v>10.8</v>
      </c>
      <c r="P19" s="80">
        <v>1.7</v>
      </c>
      <c r="Q19" s="80">
        <v>0</v>
      </c>
      <c r="R19" s="83">
        <v>0</v>
      </c>
      <c r="S19" s="80">
        <v>5.8</v>
      </c>
      <c r="T19" s="80">
        <v>1.6</v>
      </c>
    </row>
    <row r="20" spans="1:20">
      <c r="A20" s="84" t="s">
        <v>30</v>
      </c>
      <c r="B20" s="45" t="s">
        <v>41</v>
      </c>
      <c r="C20" s="46"/>
      <c r="D20" s="40">
        <v>40</v>
      </c>
      <c r="E20" s="41">
        <v>2.56</v>
      </c>
      <c r="F20" s="41">
        <f>2.64*D20/40</f>
        <v>2.64</v>
      </c>
      <c r="G20" s="41">
        <f>0.48*D20/40</f>
        <v>0.48</v>
      </c>
      <c r="H20" s="41">
        <f>13.68*D20/40</f>
        <v>13.680000000000001</v>
      </c>
      <c r="I20" s="69">
        <f>F20*4+G20*9+H20*4</f>
        <v>69.600000000000009</v>
      </c>
      <c r="J20" s="42">
        <f>0.08*D20/40</f>
        <v>0.08</v>
      </c>
      <c r="K20" s="41">
        <f>0.04*D20/40</f>
        <v>0.04</v>
      </c>
      <c r="L20" s="40">
        <v>0</v>
      </c>
      <c r="M20" s="40">
        <v>0</v>
      </c>
      <c r="N20" s="41">
        <f>2.4*D20/40</f>
        <v>2.4</v>
      </c>
      <c r="O20" s="41">
        <f>14*D20/40</f>
        <v>14</v>
      </c>
      <c r="P20" s="41">
        <f>63.2*D20/40</f>
        <v>63.2</v>
      </c>
      <c r="Q20" s="41">
        <f>1.2*D20/40</f>
        <v>1.2</v>
      </c>
      <c r="R20" s="43">
        <f>0.001*D20/40</f>
        <v>1E-3</v>
      </c>
      <c r="S20" s="41">
        <f>9.4*D20/40</f>
        <v>9.4</v>
      </c>
      <c r="T20" s="42">
        <f>0.78*D20/40</f>
        <v>0.78</v>
      </c>
    </row>
    <row r="21" spans="1:20">
      <c r="A21" s="44" t="s">
        <v>30</v>
      </c>
      <c r="B21" s="45" t="s">
        <v>31</v>
      </c>
      <c r="C21" s="46"/>
      <c r="D21" s="40">
        <v>30</v>
      </c>
      <c r="E21" s="41">
        <v>2.85</v>
      </c>
      <c r="F21" s="41">
        <f>1.52*D21/30</f>
        <v>1.52</v>
      </c>
      <c r="G21" s="43">
        <f>0.16*D21/30</f>
        <v>0.16</v>
      </c>
      <c r="H21" s="43">
        <f>9.84*D21/30</f>
        <v>9.84</v>
      </c>
      <c r="I21" s="43">
        <f>F21*4+G21*9+H21*4</f>
        <v>46.879999999999995</v>
      </c>
      <c r="J21" s="43">
        <f>0.02*D21/30</f>
        <v>0.02</v>
      </c>
      <c r="K21" s="43">
        <f>0.01*D21/30</f>
        <v>0.01</v>
      </c>
      <c r="L21" s="43">
        <f>0.44*D21/30</f>
        <v>0.44</v>
      </c>
      <c r="M21" s="43">
        <v>0</v>
      </c>
      <c r="N21" s="43">
        <f>0.7*D21/30</f>
        <v>0.7</v>
      </c>
      <c r="O21" s="43">
        <f>4*D21/30</f>
        <v>4</v>
      </c>
      <c r="P21" s="43">
        <f>13*D21/30</f>
        <v>13</v>
      </c>
      <c r="Q21" s="43">
        <f>0.008*D21/30</f>
        <v>8.0000000000000002E-3</v>
      </c>
      <c r="R21" s="43">
        <f>0.001*D21/30</f>
        <v>1E-3</v>
      </c>
      <c r="S21" s="43">
        <v>0</v>
      </c>
      <c r="T21" s="43">
        <f>0.22*D21/30</f>
        <v>0.22</v>
      </c>
    </row>
    <row r="22" spans="1:20">
      <c r="A22" s="85" t="s">
        <v>42</v>
      </c>
      <c r="B22" s="86"/>
      <c r="C22" s="86"/>
      <c r="D22" s="87">
        <f t="shared" ref="D22:I22" si="2">SUM(D15:D21)</f>
        <v>910</v>
      </c>
      <c r="E22" s="88">
        <f t="shared" si="2"/>
        <v>98</v>
      </c>
      <c r="F22" s="89">
        <f t="shared" si="2"/>
        <v>42.965000000000003</v>
      </c>
      <c r="G22" s="90">
        <f t="shared" si="2"/>
        <v>43.379999999999988</v>
      </c>
      <c r="H22" s="90">
        <f t="shared" si="2"/>
        <v>128.33600000000001</v>
      </c>
      <c r="I22" s="90">
        <f t="shared" si="2"/>
        <v>1088.3879999999999</v>
      </c>
      <c r="J22" s="89">
        <f t="shared" ref="J22:T22" si="3">SUM(J15:J21)</f>
        <v>0.7579999999999999</v>
      </c>
      <c r="K22" s="89">
        <f t="shared" si="3"/>
        <v>0.46599999999999997</v>
      </c>
      <c r="L22" s="90">
        <f t="shared" si="3"/>
        <v>45.134999999999998</v>
      </c>
      <c r="M22" s="89">
        <f t="shared" si="3"/>
        <v>7.8E-2</v>
      </c>
      <c r="N22" s="91">
        <f t="shared" si="3"/>
        <v>8.86</v>
      </c>
      <c r="O22" s="89">
        <f t="shared" si="3"/>
        <v>138.06</v>
      </c>
      <c r="P22" s="90">
        <f t="shared" si="3"/>
        <v>373.22999999999996</v>
      </c>
      <c r="Q22" s="89">
        <f t="shared" si="3"/>
        <v>3.1559999999999997</v>
      </c>
      <c r="R22" s="89">
        <f t="shared" si="3"/>
        <v>9.0000000000000011E-3</v>
      </c>
      <c r="S22" s="89">
        <f t="shared" si="3"/>
        <v>158.25000000000003</v>
      </c>
      <c r="T22" s="89">
        <f t="shared" si="3"/>
        <v>9.01</v>
      </c>
    </row>
    <row r="23" spans="1:20">
      <c r="A23" s="56" t="s">
        <v>34</v>
      </c>
      <c r="B23" s="57"/>
      <c r="C23" s="57"/>
      <c r="D23" s="58"/>
      <c r="E23" s="59"/>
      <c r="F23" s="60">
        <f t="shared" ref="F23:T23" si="4">F22/F30</f>
        <v>0.47738888888888892</v>
      </c>
      <c r="G23" s="61">
        <f t="shared" si="4"/>
        <v>0.47152173913043466</v>
      </c>
      <c r="H23" s="61">
        <f t="shared" si="4"/>
        <v>0.33508093994778071</v>
      </c>
      <c r="I23" s="61">
        <f t="shared" si="4"/>
        <v>0.40014264705882352</v>
      </c>
      <c r="J23" s="61">
        <f t="shared" si="4"/>
        <v>0.54142857142857137</v>
      </c>
      <c r="K23" s="61">
        <f t="shared" si="4"/>
        <v>0.29124999999999995</v>
      </c>
      <c r="L23" s="61">
        <f t="shared" si="4"/>
        <v>0.6447857142857143</v>
      </c>
      <c r="M23" s="61">
        <f t="shared" si="4"/>
        <v>8.666666666666667E-2</v>
      </c>
      <c r="N23" s="61">
        <f t="shared" si="4"/>
        <v>0.73833333333333329</v>
      </c>
      <c r="O23" s="61">
        <f t="shared" si="4"/>
        <v>0.11505</v>
      </c>
      <c r="P23" s="61">
        <f t="shared" si="4"/>
        <v>0.31102499999999994</v>
      </c>
      <c r="Q23" s="61">
        <f t="shared" si="4"/>
        <v>0.22542857142857139</v>
      </c>
      <c r="R23" s="61">
        <f t="shared" si="4"/>
        <v>9.0000000000000011E-2</v>
      </c>
      <c r="S23" s="61">
        <f t="shared" si="4"/>
        <v>0.52750000000000008</v>
      </c>
      <c r="T23" s="61">
        <f t="shared" si="4"/>
        <v>0.50055555555555553</v>
      </c>
    </row>
    <row r="24" spans="1:20">
      <c r="A24" s="92" t="s">
        <v>43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4"/>
    </row>
    <row r="25" spans="1:20">
      <c r="A25" s="32"/>
      <c r="B25" s="95"/>
      <c r="C25" s="96"/>
      <c r="D25" s="35"/>
      <c r="E25" s="36"/>
      <c r="F25" s="36"/>
      <c r="G25" s="36"/>
      <c r="H25" s="36"/>
      <c r="I25" s="36"/>
      <c r="J25" s="36"/>
      <c r="K25" s="36"/>
      <c r="L25" s="97"/>
      <c r="M25" s="36"/>
      <c r="N25" s="98"/>
      <c r="O25" s="97"/>
      <c r="P25" s="36"/>
      <c r="Q25" s="97"/>
      <c r="R25" s="35"/>
      <c r="S25" s="36"/>
      <c r="T25" s="36"/>
    </row>
    <row r="26" spans="1:20">
      <c r="A26" s="99"/>
      <c r="B26" s="100"/>
      <c r="C26" s="101"/>
      <c r="D26" s="102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</row>
    <row r="27" spans="1:20">
      <c r="A27" s="85" t="s">
        <v>44</v>
      </c>
      <c r="B27" s="86"/>
      <c r="C27" s="86"/>
      <c r="D27" s="54">
        <f t="shared" ref="D27:T27" si="5">SUM(D25:D26)</f>
        <v>0</v>
      </c>
      <c r="E27" s="55">
        <f t="shared" si="5"/>
        <v>0</v>
      </c>
      <c r="F27" s="89">
        <f t="shared" si="5"/>
        <v>0</v>
      </c>
      <c r="G27" s="90">
        <f t="shared" si="5"/>
        <v>0</v>
      </c>
      <c r="H27" s="90">
        <f t="shared" si="5"/>
        <v>0</v>
      </c>
      <c r="I27" s="90">
        <f t="shared" si="5"/>
        <v>0</v>
      </c>
      <c r="J27" s="90">
        <f t="shared" si="5"/>
        <v>0</v>
      </c>
      <c r="K27" s="90">
        <f t="shared" si="5"/>
        <v>0</v>
      </c>
      <c r="L27" s="90">
        <f t="shared" si="5"/>
        <v>0</v>
      </c>
      <c r="M27" s="90">
        <f t="shared" si="5"/>
        <v>0</v>
      </c>
      <c r="N27" s="90">
        <f t="shared" si="5"/>
        <v>0</v>
      </c>
      <c r="O27" s="90">
        <f t="shared" si="5"/>
        <v>0</v>
      </c>
      <c r="P27" s="90">
        <f t="shared" si="5"/>
        <v>0</v>
      </c>
      <c r="Q27" s="90">
        <f t="shared" si="5"/>
        <v>0</v>
      </c>
      <c r="R27" s="91">
        <f t="shared" si="5"/>
        <v>0</v>
      </c>
      <c r="S27" s="90">
        <f t="shared" si="5"/>
        <v>0</v>
      </c>
      <c r="T27" s="90">
        <f t="shared" si="5"/>
        <v>0</v>
      </c>
    </row>
    <row r="28" spans="1:20">
      <c r="A28" s="56" t="s">
        <v>34</v>
      </c>
      <c r="B28" s="57"/>
      <c r="C28" s="57"/>
      <c r="D28" s="58"/>
      <c r="E28" s="103"/>
      <c r="F28" s="104">
        <f>F27/F30</f>
        <v>0</v>
      </c>
      <c r="G28" s="61">
        <f t="shared" ref="G28:T28" si="6">G27/G30</f>
        <v>0</v>
      </c>
      <c r="H28" s="61">
        <f t="shared" si="6"/>
        <v>0</v>
      </c>
      <c r="I28" s="61">
        <f t="shared" si="6"/>
        <v>0</v>
      </c>
      <c r="J28" s="61">
        <f t="shared" si="6"/>
        <v>0</v>
      </c>
      <c r="K28" s="61">
        <f t="shared" si="6"/>
        <v>0</v>
      </c>
      <c r="L28" s="61">
        <f t="shared" si="6"/>
        <v>0</v>
      </c>
      <c r="M28" s="61">
        <f t="shared" si="6"/>
        <v>0</v>
      </c>
      <c r="N28" s="61">
        <f t="shared" si="6"/>
        <v>0</v>
      </c>
      <c r="O28" s="61">
        <f t="shared" si="6"/>
        <v>0</v>
      </c>
      <c r="P28" s="61">
        <f t="shared" si="6"/>
        <v>0</v>
      </c>
      <c r="Q28" s="61">
        <f t="shared" si="6"/>
        <v>0</v>
      </c>
      <c r="R28" s="61">
        <f t="shared" si="6"/>
        <v>0</v>
      </c>
      <c r="S28" s="61">
        <f t="shared" si="6"/>
        <v>0</v>
      </c>
      <c r="T28" s="61">
        <f t="shared" si="6"/>
        <v>0</v>
      </c>
    </row>
    <row r="29" spans="1:20">
      <c r="A29" s="85" t="s">
        <v>45</v>
      </c>
      <c r="B29" s="86"/>
      <c r="C29" s="86"/>
      <c r="D29" s="87">
        <f>D22+D12</f>
        <v>1460</v>
      </c>
      <c r="E29" s="105">
        <f>E22+E12</f>
        <v>176.3</v>
      </c>
      <c r="F29" s="89">
        <f t="shared" ref="F29:T29" si="7">SUM(F12,F22,F27)</f>
        <v>67.015000000000015</v>
      </c>
      <c r="G29" s="90">
        <f t="shared" si="7"/>
        <v>66.069999999999993</v>
      </c>
      <c r="H29" s="90">
        <f t="shared" si="7"/>
        <v>198.00600000000003</v>
      </c>
      <c r="I29" s="90">
        <f t="shared" si="7"/>
        <v>1667.538</v>
      </c>
      <c r="J29" s="89">
        <f t="shared" si="7"/>
        <v>1.153</v>
      </c>
      <c r="K29" s="89">
        <f t="shared" si="7"/>
        <v>1.2429999999999999</v>
      </c>
      <c r="L29" s="90">
        <f t="shared" si="7"/>
        <v>52.12</v>
      </c>
      <c r="M29" s="89">
        <f t="shared" si="7"/>
        <v>0.38300000000000001</v>
      </c>
      <c r="N29" s="89">
        <f t="shared" si="7"/>
        <v>11.431999999999999</v>
      </c>
      <c r="O29" s="90">
        <f t="shared" si="7"/>
        <v>631.47</v>
      </c>
      <c r="P29" s="90">
        <f t="shared" si="7"/>
        <v>1039.3799999999999</v>
      </c>
      <c r="Q29" s="89">
        <f t="shared" si="7"/>
        <v>5.3209999999999997</v>
      </c>
      <c r="R29" s="91">
        <f t="shared" si="7"/>
        <v>4.9999999999999996E-2</v>
      </c>
      <c r="S29" s="89">
        <f t="shared" si="7"/>
        <v>296.41000000000003</v>
      </c>
      <c r="T29" s="89">
        <f t="shared" si="7"/>
        <v>13.05</v>
      </c>
    </row>
    <row r="30" spans="1:20">
      <c r="A30" s="106" t="s">
        <v>46</v>
      </c>
      <c r="B30" s="107"/>
      <c r="C30" s="107"/>
      <c r="D30" s="108"/>
      <c r="E30" s="109"/>
      <c r="F30" s="41">
        <v>90</v>
      </c>
      <c r="G30" s="69">
        <v>92</v>
      </c>
      <c r="H30" s="69">
        <v>383</v>
      </c>
      <c r="I30" s="69">
        <v>2720</v>
      </c>
      <c r="J30" s="41">
        <v>1.4</v>
      </c>
      <c r="K30" s="41">
        <v>1.6</v>
      </c>
      <c r="L30" s="40">
        <v>70</v>
      </c>
      <c r="M30" s="41">
        <v>0.9</v>
      </c>
      <c r="N30" s="40">
        <v>12</v>
      </c>
      <c r="O30" s="40">
        <v>1200</v>
      </c>
      <c r="P30" s="40">
        <v>1200</v>
      </c>
      <c r="Q30" s="40">
        <v>14</v>
      </c>
      <c r="R30" s="69">
        <v>0.1</v>
      </c>
      <c r="S30" s="40">
        <v>300</v>
      </c>
      <c r="T30" s="41">
        <v>18</v>
      </c>
    </row>
    <row r="31" spans="1:20">
      <c r="A31" s="56" t="s">
        <v>34</v>
      </c>
      <c r="B31" s="57"/>
      <c r="C31" s="57"/>
      <c r="D31" s="58"/>
      <c r="E31" s="103"/>
      <c r="F31" s="104">
        <f t="shared" ref="F31:T31" si="8">F29/F30</f>
        <v>0.74461111111111122</v>
      </c>
      <c r="G31" s="61">
        <f t="shared" si="8"/>
        <v>0.71815217391304342</v>
      </c>
      <c r="H31" s="61">
        <f t="shared" si="8"/>
        <v>0.51698694516971289</v>
      </c>
      <c r="I31" s="61">
        <f t="shared" si="8"/>
        <v>0.61306544117647055</v>
      </c>
      <c r="J31" s="61">
        <f t="shared" si="8"/>
        <v>0.82357142857142862</v>
      </c>
      <c r="K31" s="61">
        <f t="shared" si="8"/>
        <v>0.77687499999999987</v>
      </c>
      <c r="L31" s="61">
        <f t="shared" si="8"/>
        <v>0.74457142857142855</v>
      </c>
      <c r="M31" s="110">
        <f t="shared" si="8"/>
        <v>0.42555555555555558</v>
      </c>
      <c r="N31" s="61">
        <f t="shared" si="8"/>
        <v>0.95266666666666655</v>
      </c>
      <c r="O31" s="61">
        <f t="shared" si="8"/>
        <v>0.52622500000000005</v>
      </c>
      <c r="P31" s="61">
        <f t="shared" si="8"/>
        <v>0.86614999999999986</v>
      </c>
      <c r="Q31" s="61">
        <f t="shared" si="8"/>
        <v>0.38007142857142856</v>
      </c>
      <c r="R31" s="110">
        <f t="shared" si="8"/>
        <v>0.49999999999999994</v>
      </c>
      <c r="S31" s="61">
        <f t="shared" si="8"/>
        <v>0.98803333333333343</v>
      </c>
      <c r="T31" s="110">
        <f t="shared" si="8"/>
        <v>0.72500000000000009</v>
      </c>
    </row>
  </sheetData>
  <mergeCells count="36">
    <mergeCell ref="B25:C25"/>
    <mergeCell ref="B26:C26"/>
    <mergeCell ref="A28:D28"/>
    <mergeCell ref="A30:D30"/>
    <mergeCell ref="A31:D31"/>
    <mergeCell ref="B18:C18"/>
    <mergeCell ref="B19:C19"/>
    <mergeCell ref="B20:C20"/>
    <mergeCell ref="B21:C21"/>
    <mergeCell ref="A23:D23"/>
    <mergeCell ref="A24:T24"/>
    <mergeCell ref="B11:C11"/>
    <mergeCell ref="A13:D13"/>
    <mergeCell ref="A14:T14"/>
    <mergeCell ref="B15:C15"/>
    <mergeCell ref="B16:C16"/>
    <mergeCell ref="B17:C17"/>
    <mergeCell ref="O4:T4"/>
    <mergeCell ref="B6:C6"/>
    <mergeCell ref="A7:T7"/>
    <mergeCell ref="B8:C8"/>
    <mergeCell ref="B9:C9"/>
    <mergeCell ref="B10:C10"/>
    <mergeCell ref="A4:A5"/>
    <mergeCell ref="B4:C5"/>
    <mergeCell ref="D4:D5"/>
    <mergeCell ref="F4:H4"/>
    <mergeCell ref="I4:I5"/>
    <mergeCell ref="J4:N4"/>
    <mergeCell ref="A1:T1"/>
    <mergeCell ref="G2:I2"/>
    <mergeCell ref="L2:M2"/>
    <mergeCell ref="N2:Q2"/>
    <mergeCell ref="D3:F3"/>
    <mergeCell ref="L3:M3"/>
    <mergeCell ref="N3:T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777</cp:lastModifiedBy>
  <dcterms:created xsi:type="dcterms:W3CDTF">2025-01-28T12:07:45Z</dcterms:created>
  <dcterms:modified xsi:type="dcterms:W3CDTF">2025-01-28T12:08:12Z</dcterms:modified>
</cp:coreProperties>
</file>