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748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S28" i="1"/>
  <c r="Q28"/>
  <c r="O28"/>
  <c r="M28"/>
  <c r="K28"/>
  <c r="I28"/>
  <c r="G28"/>
  <c r="T27"/>
  <c r="T28" s="1"/>
  <c r="S27"/>
  <c r="R27"/>
  <c r="R28" s="1"/>
  <c r="Q27"/>
  <c r="P27"/>
  <c r="P28" s="1"/>
  <c r="O27"/>
  <c r="N27"/>
  <c r="N28" s="1"/>
  <c r="M27"/>
  <c r="L27"/>
  <c r="L28" s="1"/>
  <c r="K27"/>
  <c r="J27"/>
  <c r="J28" s="1"/>
  <c r="I27"/>
  <c r="H27"/>
  <c r="H28" s="1"/>
  <c r="G27"/>
  <c r="F27"/>
  <c r="F28" s="1"/>
  <c r="E27"/>
  <c r="D27"/>
  <c r="M23"/>
  <c r="M22"/>
  <c r="L22"/>
  <c r="L23" s="1"/>
  <c r="E22"/>
  <c r="E29" s="1"/>
  <c r="D22"/>
  <c r="D29" s="1"/>
  <c r="T21"/>
  <c r="R21"/>
  <c r="R22" s="1"/>
  <c r="R23" s="1"/>
  <c r="Q21"/>
  <c r="P21"/>
  <c r="O21"/>
  <c r="N21"/>
  <c r="N22" s="1"/>
  <c r="N23" s="1"/>
  <c r="L21"/>
  <c r="K21"/>
  <c r="J21"/>
  <c r="I21"/>
  <c r="H21"/>
  <c r="G21"/>
  <c r="F21"/>
  <c r="T20"/>
  <c r="T22" s="1"/>
  <c r="T23" s="1"/>
  <c r="S20"/>
  <c r="S22" s="1"/>
  <c r="S23" s="1"/>
  <c r="R20"/>
  <c r="Q20"/>
  <c r="Q22" s="1"/>
  <c r="Q23" s="1"/>
  <c r="P20"/>
  <c r="P22" s="1"/>
  <c r="P23" s="1"/>
  <c r="O20"/>
  <c r="O22" s="1"/>
  <c r="O23" s="1"/>
  <c r="N20"/>
  <c r="K20"/>
  <c r="K22" s="1"/>
  <c r="K23" s="1"/>
  <c r="J20"/>
  <c r="J22" s="1"/>
  <c r="H20"/>
  <c r="H22" s="1"/>
  <c r="H23" s="1"/>
  <c r="G20"/>
  <c r="G22" s="1"/>
  <c r="G23" s="1"/>
  <c r="F20"/>
  <c r="I20" s="1"/>
  <c r="I22" s="1"/>
  <c r="I23" s="1"/>
  <c r="S13"/>
  <c r="Q13"/>
  <c r="O13"/>
  <c r="M13"/>
  <c r="K13"/>
  <c r="G13"/>
  <c r="T12"/>
  <c r="S12"/>
  <c r="S29" s="1"/>
  <c r="S31" s="1"/>
  <c r="R12"/>
  <c r="R29" s="1"/>
  <c r="R31" s="1"/>
  <c r="Q12"/>
  <c r="Q29" s="1"/>
  <c r="Q31" s="1"/>
  <c r="P12"/>
  <c r="P29" s="1"/>
  <c r="P31" s="1"/>
  <c r="O12"/>
  <c r="O29" s="1"/>
  <c r="O31" s="1"/>
  <c r="N12"/>
  <c r="N29" s="1"/>
  <c r="N31" s="1"/>
  <c r="M12"/>
  <c r="M29" s="1"/>
  <c r="M31" s="1"/>
  <c r="L12"/>
  <c r="L29" s="1"/>
  <c r="L31" s="1"/>
  <c r="K12"/>
  <c r="K29" s="1"/>
  <c r="K31" s="1"/>
  <c r="J12"/>
  <c r="J13" s="1"/>
  <c r="H12"/>
  <c r="G12"/>
  <c r="G29" s="1"/>
  <c r="G31" s="1"/>
  <c r="F12"/>
  <c r="F13" s="1"/>
  <c r="E12"/>
  <c r="D12"/>
  <c r="I10"/>
  <c r="I12" s="1"/>
  <c r="N3"/>
  <c r="N2"/>
  <c r="I29" l="1"/>
  <c r="I31" s="1"/>
  <c r="I13"/>
  <c r="H29"/>
  <c r="H31" s="1"/>
  <c r="T29"/>
  <c r="T31" s="1"/>
  <c r="J23"/>
  <c r="J29"/>
  <c r="J31" s="1"/>
  <c r="F22"/>
  <c r="N13"/>
  <c r="R13"/>
  <c r="H13"/>
  <c r="L13"/>
  <c r="P13"/>
  <c r="T13"/>
  <c r="F23" l="1"/>
  <c r="F29"/>
  <c r="F31" s="1"/>
</calcChain>
</file>

<file path=xl/sharedStrings.xml><?xml version="1.0" encoding="utf-8"?>
<sst xmlns="http://schemas.openxmlformats.org/spreadsheetml/2006/main" count="54" uniqueCount="50">
  <si>
    <t>Примерное меню и пищевая ценность приготовляемых блюд (лист 8)</t>
  </si>
  <si>
    <t>Рацион: Школа</t>
  </si>
  <si>
    <t>среда</t>
  </si>
  <si>
    <t>Сезон:</t>
  </si>
  <si>
    <t>Неделя:</t>
  </si>
  <si>
    <t>Возраст: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</si>
  <si>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</si>
  <si>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</si>
  <si>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</si>
  <si>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</si>
  <si>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</si>
  <si>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</si>
  <si>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</si>
  <si>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</si>
  <si>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</si>
  <si>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</si>
  <si>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B1</t>
  </si>
  <si>
    <t>В2</t>
  </si>
  <si>
    <t>C</t>
  </si>
  <si>
    <t>A</t>
  </si>
  <si>
    <t>E</t>
  </si>
  <si>
    <t>Ca</t>
  </si>
  <si>
    <t>P</t>
  </si>
  <si>
    <t>ZN</t>
  </si>
  <si>
    <t>I</t>
  </si>
  <si>
    <t>Mg</t>
  </si>
  <si>
    <t>Fe</t>
  </si>
  <si>
    <t xml:space="preserve">Завтрак </t>
  </si>
  <si>
    <t>Каша рисовая молочная с маслом сливочным</t>
  </si>
  <si>
    <t>Батон с маслом 30/8</t>
  </si>
  <si>
    <t>Чай с лимоном</t>
  </si>
  <si>
    <t xml:space="preserve">Фрукт порционно </t>
  </si>
  <si>
    <t xml:space="preserve">Итого за Завтрак </t>
  </si>
  <si>
    <t>% от суточной нормы</t>
  </si>
  <si>
    <t>Обед (полноценный рацион питания)</t>
  </si>
  <si>
    <r>
      <t xml:space="preserve">Салат из свеклы с маслом растительным </t>
    </r>
    <r>
      <rPr>
        <i/>
        <sz val="9"/>
        <color indexed="8"/>
        <rFont val="Arial"/>
        <family val="2"/>
        <charset val="204"/>
      </rPr>
      <t/>
    </r>
  </si>
  <si>
    <t>Суп картофельный (с крупой) на м/б</t>
  </si>
  <si>
    <t>Рыбные биточки</t>
  </si>
  <si>
    <t xml:space="preserve">Картофельное пюре с маслом сливочным </t>
  </si>
  <si>
    <t xml:space="preserve">Компот из смеси сухофруктов     </t>
  </si>
  <si>
    <t>ПР</t>
  </si>
  <si>
    <t>Хлеб ржано-пшеничный</t>
  </si>
  <si>
    <t>Хлеб пшеничный</t>
  </si>
  <si>
    <t>Итого за Обед (полноценный рацион питания)</t>
  </si>
  <si>
    <t>Полдник</t>
  </si>
  <si>
    <t>Итого за Полдник</t>
  </si>
  <si>
    <t>Итого в день</t>
  </si>
  <si>
    <t>суточная норма</t>
  </si>
  <si>
    <t>ПРИМЕЧАНИЕ  ** могут быть использованы нектары,морсы, напитки сокосодержащие (в т.ч. обогащенные)</t>
  </si>
  <si>
    <t>Приложение 8 к СанПиН 2.3/2.4.3590-20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</si>
</sst>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%"/>
  </numFmts>
  <fonts count="4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i/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1" fillId="2" borderId="1" xfId="0" applyNumberFormat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left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2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7" xfId="0" applyFont="1" applyFill="1" applyBorder="1" applyAlignment="1">
      <alignment horizontal="left" inden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1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top"/>
    </xf>
    <xf numFmtId="164" fontId="2" fillId="2" borderId="11" xfId="0" applyNumberFormat="1" applyFont="1" applyFill="1" applyBorder="1" applyAlignment="1">
      <alignment horizontal="center" vertical="top"/>
    </xf>
    <xf numFmtId="0" fontId="2" fillId="2" borderId="11" xfId="0" applyNumberFormat="1" applyFont="1" applyFill="1" applyBorder="1" applyAlignment="1">
      <alignment horizontal="center" vertical="top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left" vertical="center" wrapText="1"/>
    </xf>
    <xf numFmtId="1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top"/>
    </xf>
    <xf numFmtId="2" fontId="2" fillId="3" borderId="12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left" vertical="center" wrapText="1"/>
    </xf>
    <xf numFmtId="3" fontId="2" fillId="2" borderId="11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/>
    <xf numFmtId="2" fontId="1" fillId="2" borderId="6" xfId="0" applyNumberFormat="1" applyFont="1" applyFill="1" applyBorder="1" applyAlignment="1"/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>
      <alignment horizontal="center" vertical="top"/>
    </xf>
    <xf numFmtId="165" fontId="1" fillId="2" borderId="11" xfId="0" applyNumberFormat="1" applyFont="1" applyFill="1" applyBorder="1" applyAlignment="1">
      <alignment horizontal="center" vertical="top"/>
    </xf>
    <xf numFmtId="10" fontId="1" fillId="2" borderId="5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7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left"/>
    </xf>
    <xf numFmtId="10" fontId="1" fillId="2" borderId="6" xfId="0" applyNumberFormat="1" applyFont="1" applyFill="1" applyBorder="1" applyAlignment="1">
      <alignment horizontal="center" vertical="top"/>
    </xf>
    <xf numFmtId="166" fontId="1" fillId="2" borderId="11" xfId="0" applyNumberFormat="1" applyFont="1" applyFill="1" applyBorder="1" applyAlignment="1">
      <alignment horizontal="center" vertical="top"/>
    </xf>
    <xf numFmtId="2" fontId="1" fillId="2" borderId="5" xfId="0" applyNumberFormat="1" applyFont="1" applyFill="1" applyBorder="1" applyAlignment="1">
      <alignment horizontal="left" indent="1"/>
    </xf>
    <xf numFmtId="2" fontId="1" fillId="2" borderId="6" xfId="0" applyNumberFormat="1" applyFont="1" applyFill="1" applyBorder="1" applyAlignment="1">
      <alignment horizontal="left" indent="1"/>
    </xf>
    <xf numFmtId="2" fontId="1" fillId="2" borderId="7" xfId="0" applyNumberFormat="1" applyFont="1" applyFill="1" applyBorder="1" applyAlignment="1">
      <alignment horizontal="left" indent="1"/>
    </xf>
    <xf numFmtId="0" fontId="2" fillId="2" borderId="11" xfId="0" applyNumberFormat="1" applyFont="1" applyFill="1" applyBorder="1" applyAlignment="1">
      <alignment horizontal="center" vertical="center"/>
    </xf>
    <xf numFmtId="165" fontId="2" fillId="2" borderId="11" xfId="0" applyNumberFormat="1" applyFont="1" applyFill="1" applyBorder="1" applyAlignment="1">
      <alignment horizontal="center" vertical="top"/>
    </xf>
    <xf numFmtId="2" fontId="2" fillId="2" borderId="1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1" fontId="2" fillId="3" borderId="12" xfId="0" applyNumberFormat="1" applyFont="1" applyFill="1" applyBorder="1" applyAlignment="1">
      <alignment horizontal="center" vertical="center"/>
    </xf>
    <xf numFmtId="165" fontId="2" fillId="3" borderId="12" xfId="0" applyNumberFormat="1" applyFont="1" applyFill="1" applyBorder="1" applyAlignment="1">
      <alignment horizontal="center" vertical="top"/>
    </xf>
    <xf numFmtId="1" fontId="1" fillId="2" borderId="11" xfId="0" applyNumberFormat="1" applyFont="1" applyFill="1" applyBorder="1" applyAlignment="1">
      <alignment horizontal="center" vertical="top"/>
    </xf>
    <xf numFmtId="10" fontId="1" fillId="2" borderId="7" xfId="0" applyNumberFormat="1" applyFont="1" applyFill="1" applyBorder="1" applyAlignment="1">
      <alignment horizontal="left"/>
    </xf>
    <xf numFmtId="10" fontId="1" fillId="2" borderId="11" xfId="0" applyNumberFormat="1" applyFont="1" applyFill="1" applyBorder="1" applyAlignment="1">
      <alignment horizontal="center" vertical="top"/>
    </xf>
    <xf numFmtId="1" fontId="1" fillId="2" borderId="7" xfId="0" applyNumberFormat="1" applyFont="1" applyFill="1" applyBorder="1" applyAlignment="1"/>
    <xf numFmtId="2" fontId="1" fillId="2" borderId="7" xfId="0" applyNumberFormat="1" applyFont="1" applyFill="1" applyBorder="1" applyAlignment="1">
      <alignment horizontal="center"/>
    </xf>
    <xf numFmtId="164" fontId="1" fillId="2" borderId="11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9" fontId="1" fillId="2" borderId="11" xfId="0" applyNumberFormat="1" applyFont="1" applyFill="1" applyBorder="1" applyAlignment="1">
      <alignment horizontal="center" vertical="top"/>
    </xf>
    <xf numFmtId="0" fontId="1" fillId="2" borderId="0" xfId="0" applyNumberFormat="1" applyFont="1" applyFill="1" applyAlignment="1">
      <alignment horizontal="right"/>
    </xf>
    <xf numFmtId="2" fontId="2" fillId="2" borderId="0" xfId="0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workbookViewId="0">
      <selection sqref="A1:T33"/>
    </sheetView>
  </sheetViews>
  <sheetFormatPr defaultRowHeight="15"/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1</v>
      </c>
      <c r="B2" s="3"/>
      <c r="C2" s="3"/>
      <c r="D2" s="4"/>
      <c r="E2" s="4"/>
      <c r="F2" s="5"/>
      <c r="G2" s="6" t="s">
        <v>2</v>
      </c>
      <c r="H2" s="6"/>
      <c r="I2" s="6"/>
      <c r="J2" s="7"/>
      <c r="K2" s="7"/>
      <c r="L2" s="8" t="s">
        <v>3</v>
      </c>
      <c r="M2" s="8"/>
      <c r="N2" s="9" t="e">
        <f>#REF!</f>
        <v>#REF!</v>
      </c>
      <c r="O2" s="9"/>
      <c r="P2" s="9"/>
      <c r="Q2" s="9"/>
      <c r="R2" s="7"/>
      <c r="S2" s="7"/>
      <c r="T2" s="7"/>
    </row>
    <row r="3" spans="1:20">
      <c r="A3" s="3"/>
      <c r="B3" s="3"/>
      <c r="C3" s="3"/>
      <c r="D3" s="10" t="s">
        <v>4</v>
      </c>
      <c r="E3" s="10"/>
      <c r="F3" s="10"/>
      <c r="G3" s="11">
        <v>2</v>
      </c>
      <c r="H3" s="7"/>
      <c r="I3" s="4"/>
      <c r="J3" s="4"/>
      <c r="K3" s="4"/>
      <c r="L3" s="10" t="s">
        <v>5</v>
      </c>
      <c r="M3" s="10"/>
      <c r="N3" s="6" t="e">
        <f>#REF!</f>
        <v>#REF!</v>
      </c>
      <c r="O3" s="6"/>
      <c r="P3" s="6"/>
      <c r="Q3" s="6"/>
      <c r="R3" s="6"/>
      <c r="S3" s="6"/>
      <c r="T3" s="6"/>
    </row>
    <row r="4" spans="1:20">
      <c r="A4" s="12" t="s">
        <v>6</v>
      </c>
      <c r="B4" s="13" t="s">
        <v>7</v>
      </c>
      <c r="C4" s="14"/>
      <c r="D4" s="12" t="s">
        <v>8</v>
      </c>
      <c r="E4" s="15"/>
      <c r="F4" s="16" t="s">
        <v>9</v>
      </c>
      <c r="G4" s="17"/>
      <c r="H4" s="18"/>
      <c r="I4" s="12" t="s">
        <v>10</v>
      </c>
      <c r="J4" s="16" t="s">
        <v>11</v>
      </c>
      <c r="K4" s="17"/>
      <c r="L4" s="17"/>
      <c r="M4" s="17"/>
      <c r="N4" s="18"/>
      <c r="O4" s="16" t="s">
        <v>12</v>
      </c>
      <c r="P4" s="17"/>
      <c r="Q4" s="17"/>
      <c r="R4" s="17"/>
      <c r="S4" s="17"/>
      <c r="T4" s="18"/>
    </row>
    <row r="5" spans="1:20">
      <c r="A5" s="19"/>
      <c r="B5" s="20"/>
      <c r="C5" s="21"/>
      <c r="D5" s="19"/>
      <c r="E5" s="22"/>
      <c r="F5" s="23" t="s">
        <v>13</v>
      </c>
      <c r="G5" s="24" t="s">
        <v>14</v>
      </c>
      <c r="H5" s="24" t="s">
        <v>15</v>
      </c>
      <c r="I5" s="19"/>
      <c r="J5" s="24" t="s">
        <v>16</v>
      </c>
      <c r="K5" s="24" t="s">
        <v>17</v>
      </c>
      <c r="L5" s="24" t="s">
        <v>18</v>
      </c>
      <c r="M5" s="24" t="s">
        <v>19</v>
      </c>
      <c r="N5" s="24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</row>
    <row r="6" spans="1:20">
      <c r="A6" s="25">
        <v>1</v>
      </c>
      <c r="B6" s="26">
        <v>2</v>
      </c>
      <c r="C6" s="27"/>
      <c r="D6" s="28">
        <v>3</v>
      </c>
      <c r="E6" s="28"/>
      <c r="F6" s="29">
        <v>4</v>
      </c>
      <c r="G6" s="28">
        <v>5</v>
      </c>
      <c r="H6" s="28">
        <v>6</v>
      </c>
      <c r="I6" s="28">
        <v>7</v>
      </c>
      <c r="J6" s="28">
        <v>8</v>
      </c>
      <c r="K6" s="28">
        <v>9</v>
      </c>
      <c r="L6" s="28">
        <v>10</v>
      </c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  <c r="T6" s="28">
        <v>18</v>
      </c>
    </row>
    <row r="7" spans="1:20">
      <c r="A7" s="30" t="s">
        <v>27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</row>
    <row r="8" spans="1:20">
      <c r="A8" s="25">
        <v>173</v>
      </c>
      <c r="B8" s="33" t="s">
        <v>28</v>
      </c>
      <c r="C8" s="34"/>
      <c r="D8" s="35">
        <v>200</v>
      </c>
      <c r="E8" s="36">
        <v>27.27</v>
      </c>
      <c r="F8" s="36">
        <v>7.3</v>
      </c>
      <c r="G8" s="36">
        <v>12.5</v>
      </c>
      <c r="H8" s="36">
        <v>54.3</v>
      </c>
      <c r="I8" s="36">
        <v>358.9</v>
      </c>
      <c r="J8" s="36">
        <v>0.14000000000000001</v>
      </c>
      <c r="K8" s="36">
        <v>0.18</v>
      </c>
      <c r="L8" s="36">
        <v>3.35</v>
      </c>
      <c r="M8" s="37">
        <v>3.6999999999999998E-2</v>
      </c>
      <c r="N8" s="38">
        <v>1.3</v>
      </c>
      <c r="O8" s="36">
        <v>147.6</v>
      </c>
      <c r="P8" s="36">
        <v>198.6</v>
      </c>
      <c r="Q8" s="35">
        <v>0</v>
      </c>
      <c r="R8" s="37">
        <v>0</v>
      </c>
      <c r="S8" s="36">
        <v>57.8</v>
      </c>
      <c r="T8" s="36">
        <v>1.3</v>
      </c>
    </row>
    <row r="9" spans="1:20">
      <c r="A9" s="39">
        <v>3</v>
      </c>
      <c r="B9" s="40" t="s">
        <v>29</v>
      </c>
      <c r="C9" s="40"/>
      <c r="D9" s="41">
        <v>38</v>
      </c>
      <c r="E9" s="42">
        <v>15.39</v>
      </c>
      <c r="F9" s="42">
        <v>6.45</v>
      </c>
      <c r="G9" s="43">
        <v>7.27</v>
      </c>
      <c r="H9" s="42">
        <v>17.77</v>
      </c>
      <c r="I9" s="42">
        <v>162.25</v>
      </c>
      <c r="J9" s="42">
        <v>0.04</v>
      </c>
      <c r="K9" s="42">
        <v>0.02</v>
      </c>
      <c r="L9" s="41">
        <v>10</v>
      </c>
      <c r="M9" s="41">
        <v>0.02</v>
      </c>
      <c r="N9" s="42">
        <v>0.2</v>
      </c>
      <c r="O9" s="42">
        <v>16</v>
      </c>
      <c r="P9" s="42">
        <v>11</v>
      </c>
      <c r="Q9" s="41">
        <v>0.03</v>
      </c>
      <c r="R9" s="41">
        <v>2E-3</v>
      </c>
      <c r="S9" s="42">
        <v>9</v>
      </c>
      <c r="T9" s="42">
        <v>2.2000000000000002</v>
      </c>
    </row>
    <row r="10" spans="1:20">
      <c r="A10" s="25">
        <v>377</v>
      </c>
      <c r="B10" s="44" t="s">
        <v>30</v>
      </c>
      <c r="C10" s="44"/>
      <c r="D10" s="35">
        <v>200</v>
      </c>
      <c r="E10" s="36">
        <v>4.53</v>
      </c>
      <c r="F10" s="36">
        <v>0.26</v>
      </c>
      <c r="G10" s="36">
        <v>0.06</v>
      </c>
      <c r="H10" s="36">
        <v>15.22</v>
      </c>
      <c r="I10" s="36">
        <f>F10*4+G10*9+H10*4</f>
        <v>62.46</v>
      </c>
      <c r="J10" s="36">
        <v>0</v>
      </c>
      <c r="K10" s="36">
        <v>0.01</v>
      </c>
      <c r="L10" s="36">
        <v>2.9</v>
      </c>
      <c r="M10" s="38">
        <v>0</v>
      </c>
      <c r="N10" s="36">
        <v>0.06</v>
      </c>
      <c r="O10" s="36">
        <v>8.0500000000000007</v>
      </c>
      <c r="P10" s="36">
        <v>9.7799999999999994</v>
      </c>
      <c r="Q10" s="36">
        <v>1.7000000000000001E-2</v>
      </c>
      <c r="R10" s="37">
        <v>0</v>
      </c>
      <c r="S10" s="36">
        <v>5.24</v>
      </c>
      <c r="T10" s="36">
        <v>0.87</v>
      </c>
    </row>
    <row r="11" spans="1:20">
      <c r="A11" s="45">
        <v>338</v>
      </c>
      <c r="B11" s="44" t="s">
        <v>31</v>
      </c>
      <c r="C11" s="44"/>
      <c r="D11" s="35">
        <v>120</v>
      </c>
      <c r="E11" s="36">
        <v>31.11</v>
      </c>
      <c r="F11" s="36">
        <v>1.5</v>
      </c>
      <c r="G11" s="36">
        <v>0.5</v>
      </c>
      <c r="H11" s="36">
        <v>2.1</v>
      </c>
      <c r="I11" s="36">
        <v>94.5</v>
      </c>
      <c r="J11" s="36">
        <v>0.04</v>
      </c>
      <c r="K11" s="36">
        <v>0.02</v>
      </c>
      <c r="L11" s="35">
        <v>10</v>
      </c>
      <c r="M11" s="35">
        <v>0.02</v>
      </c>
      <c r="N11" s="36">
        <v>0.2</v>
      </c>
      <c r="O11" s="36">
        <v>16</v>
      </c>
      <c r="P11" s="36">
        <v>11</v>
      </c>
      <c r="Q11" s="35">
        <v>0.03</v>
      </c>
      <c r="R11" s="35">
        <v>2E-3</v>
      </c>
      <c r="S11" s="36">
        <v>9</v>
      </c>
      <c r="T11" s="36">
        <v>2.2000000000000002</v>
      </c>
    </row>
    <row r="12" spans="1:20">
      <c r="A12" s="46" t="s">
        <v>32</v>
      </c>
      <c r="B12" s="47"/>
      <c r="C12" s="47"/>
      <c r="D12" s="48">
        <f t="shared" ref="D12:I12" si="0">SUM(D8:D11)</f>
        <v>558</v>
      </c>
      <c r="E12" s="49">
        <f t="shared" si="0"/>
        <v>78.3</v>
      </c>
      <c r="F12" s="50">
        <f t="shared" si="0"/>
        <v>15.51</v>
      </c>
      <c r="G12" s="50">
        <f t="shared" si="0"/>
        <v>20.329999999999998</v>
      </c>
      <c r="H12" s="50">
        <f t="shared" si="0"/>
        <v>89.389999999999986</v>
      </c>
      <c r="I12" s="50">
        <f t="shared" si="0"/>
        <v>678.11</v>
      </c>
      <c r="J12" s="50">
        <f t="shared" ref="J12:T12" si="1">SUM(J8:J11)</f>
        <v>0.22000000000000003</v>
      </c>
      <c r="K12" s="50">
        <f t="shared" si="1"/>
        <v>0.22999999999999998</v>
      </c>
      <c r="L12" s="50">
        <f t="shared" si="1"/>
        <v>26.25</v>
      </c>
      <c r="M12" s="50">
        <f t="shared" si="1"/>
        <v>7.6999999999999999E-2</v>
      </c>
      <c r="N12" s="50">
        <f t="shared" si="1"/>
        <v>1.76</v>
      </c>
      <c r="O12" s="51">
        <f t="shared" si="1"/>
        <v>187.65</v>
      </c>
      <c r="P12" s="50">
        <f t="shared" si="1"/>
        <v>230.38</v>
      </c>
      <c r="Q12" s="50">
        <f t="shared" si="1"/>
        <v>7.6999999999999999E-2</v>
      </c>
      <c r="R12" s="50">
        <f t="shared" si="1"/>
        <v>4.0000000000000001E-3</v>
      </c>
      <c r="S12" s="50">
        <f t="shared" si="1"/>
        <v>81.039999999999992</v>
      </c>
      <c r="T12" s="50">
        <f t="shared" si="1"/>
        <v>6.57</v>
      </c>
    </row>
    <row r="13" spans="1:20">
      <c r="A13" s="52" t="s">
        <v>33</v>
      </c>
      <c r="B13" s="53"/>
      <c r="C13" s="53"/>
      <c r="D13" s="54"/>
      <c r="E13" s="55"/>
      <c r="F13" s="56">
        <f t="shared" ref="F13:T13" si="2">F12/F30</f>
        <v>0.17233333333333334</v>
      </c>
      <c r="G13" s="57">
        <f t="shared" si="2"/>
        <v>0.22097826086956521</v>
      </c>
      <c r="H13" s="57">
        <f t="shared" si="2"/>
        <v>0.23339425587467361</v>
      </c>
      <c r="I13" s="57">
        <f t="shared" si="2"/>
        <v>0.24930514705882353</v>
      </c>
      <c r="J13" s="57">
        <f t="shared" si="2"/>
        <v>0.15714285714285717</v>
      </c>
      <c r="K13" s="57">
        <f t="shared" si="2"/>
        <v>0.14374999999999999</v>
      </c>
      <c r="L13" s="57">
        <f t="shared" si="2"/>
        <v>0.375</v>
      </c>
      <c r="M13" s="57">
        <f t="shared" si="2"/>
        <v>8.5555555555555551E-2</v>
      </c>
      <c r="N13" s="57">
        <f t="shared" si="2"/>
        <v>0.14666666666666667</v>
      </c>
      <c r="O13" s="57">
        <f t="shared" si="2"/>
        <v>0.15637500000000001</v>
      </c>
      <c r="P13" s="57">
        <f t="shared" si="2"/>
        <v>0.19198333333333334</v>
      </c>
      <c r="Q13" s="57">
        <f t="shared" si="2"/>
        <v>5.4999999999999997E-3</v>
      </c>
      <c r="R13" s="57">
        <f t="shared" si="2"/>
        <v>0.04</v>
      </c>
      <c r="S13" s="57">
        <f t="shared" si="2"/>
        <v>0.27013333333333328</v>
      </c>
      <c r="T13" s="57">
        <f t="shared" si="2"/>
        <v>0.36499999999999999</v>
      </c>
    </row>
    <row r="14" spans="1:20">
      <c r="A14" s="58" t="s">
        <v>34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60"/>
    </row>
    <row r="15" spans="1:20">
      <c r="A15" s="61">
        <v>52</v>
      </c>
      <c r="B15" s="33" t="s">
        <v>35</v>
      </c>
      <c r="C15" s="34"/>
      <c r="D15" s="35">
        <v>100</v>
      </c>
      <c r="E15" s="36">
        <v>8.9499999999999993</v>
      </c>
      <c r="F15" s="36">
        <v>1.4333333333333333</v>
      </c>
      <c r="G15" s="36">
        <v>5.083333333333333</v>
      </c>
      <c r="H15" s="36">
        <v>8.5500000000000007</v>
      </c>
      <c r="I15" s="36">
        <v>85.683333333333337</v>
      </c>
      <c r="J15" s="36">
        <v>1.6666666666666666E-2</v>
      </c>
      <c r="K15" s="36">
        <v>3.3333333333333333E-2</v>
      </c>
      <c r="L15" s="62">
        <v>9.5</v>
      </c>
      <c r="M15" s="36">
        <v>1.6666666666666666E-2</v>
      </c>
      <c r="N15" s="36">
        <v>0.16666666666666666</v>
      </c>
      <c r="O15" s="36">
        <v>44.35</v>
      </c>
      <c r="P15" s="36">
        <v>42.733333333333334</v>
      </c>
      <c r="Q15" s="36">
        <v>0.71666666666666667</v>
      </c>
      <c r="R15" s="37">
        <v>1.6666666666666666E-2</v>
      </c>
      <c r="S15" s="62">
        <v>21.45</v>
      </c>
      <c r="T15" s="36">
        <v>1.4</v>
      </c>
    </row>
    <row r="16" spans="1:20">
      <c r="A16" s="61">
        <v>108</v>
      </c>
      <c r="B16" s="33" t="s">
        <v>36</v>
      </c>
      <c r="C16" s="34"/>
      <c r="D16" s="38">
        <v>250</v>
      </c>
      <c r="E16" s="36">
        <v>10.64</v>
      </c>
      <c r="F16" s="36">
        <v>3.15</v>
      </c>
      <c r="G16" s="37">
        <v>3.55</v>
      </c>
      <c r="H16" s="37">
        <v>20.837499999999999</v>
      </c>
      <c r="I16" s="36">
        <v>127.89999999999999</v>
      </c>
      <c r="J16" s="37">
        <v>8.7499999999999994E-2</v>
      </c>
      <c r="K16" s="37">
        <v>7.4999999999999997E-2</v>
      </c>
      <c r="L16" s="37">
        <v>11.3125</v>
      </c>
      <c r="M16" s="37">
        <v>0.59</v>
      </c>
      <c r="N16" s="37">
        <v>0.875</v>
      </c>
      <c r="O16" s="37">
        <v>25.737500000000001</v>
      </c>
      <c r="P16" s="37">
        <v>60.237499999999997</v>
      </c>
      <c r="Q16" s="37">
        <v>0.25</v>
      </c>
      <c r="R16" s="37">
        <v>1.25E-3</v>
      </c>
      <c r="S16" s="37">
        <v>18.2</v>
      </c>
      <c r="T16" s="37">
        <v>0.92500000000000004</v>
      </c>
    </row>
    <row r="17" spans="1:20">
      <c r="A17" s="25">
        <v>255</v>
      </c>
      <c r="B17" s="33" t="s">
        <v>37</v>
      </c>
      <c r="C17" s="34"/>
      <c r="D17" s="35">
        <v>100</v>
      </c>
      <c r="E17" s="36">
        <v>45.77</v>
      </c>
      <c r="F17" s="36">
        <v>8.36</v>
      </c>
      <c r="G17" s="36">
        <v>5.35</v>
      </c>
      <c r="H17" s="36">
        <v>10.45</v>
      </c>
      <c r="I17" s="36">
        <v>125.95</v>
      </c>
      <c r="J17" s="36">
        <v>7.0000000000000007E-2</v>
      </c>
      <c r="K17" s="36">
        <v>7.0000000000000007E-2</v>
      </c>
      <c r="L17" s="36">
        <v>0.42</v>
      </c>
      <c r="M17" s="37">
        <v>0</v>
      </c>
      <c r="N17" s="38">
        <v>0</v>
      </c>
      <c r="O17" s="36">
        <v>39.14</v>
      </c>
      <c r="P17" s="62">
        <v>124.85</v>
      </c>
      <c r="Q17" s="62">
        <v>0</v>
      </c>
      <c r="R17" s="37">
        <v>0</v>
      </c>
      <c r="S17" s="36">
        <v>30</v>
      </c>
      <c r="T17" s="36">
        <v>0.74</v>
      </c>
    </row>
    <row r="18" spans="1:20">
      <c r="A18" s="61">
        <v>312</v>
      </c>
      <c r="B18" s="33" t="s">
        <v>38</v>
      </c>
      <c r="C18" s="34"/>
      <c r="D18" s="35">
        <v>180</v>
      </c>
      <c r="E18" s="36">
        <v>21.62</v>
      </c>
      <c r="F18" s="36">
        <v>3.9480000000000004</v>
      </c>
      <c r="G18" s="36">
        <v>8.4719999999999995</v>
      </c>
      <c r="H18" s="36">
        <v>26.652000000000001</v>
      </c>
      <c r="I18" s="36">
        <v>198.648</v>
      </c>
      <c r="J18" s="36">
        <v>0.192</v>
      </c>
      <c r="K18" s="36">
        <v>0.15600000000000003</v>
      </c>
      <c r="L18" s="36">
        <v>0.876</v>
      </c>
      <c r="M18" s="37">
        <v>9.6000000000000002E-2</v>
      </c>
      <c r="N18" s="38">
        <v>1.8</v>
      </c>
      <c r="O18" s="36">
        <v>51.048000000000002</v>
      </c>
      <c r="P18" s="62">
        <v>117.3</v>
      </c>
      <c r="Q18" s="37">
        <v>0.35880000000000001</v>
      </c>
      <c r="R18" s="37">
        <v>1.1999999999999999E-3</v>
      </c>
      <c r="S18" s="36">
        <v>39.672000000000004</v>
      </c>
      <c r="T18" s="36">
        <v>1.4279999999999999</v>
      </c>
    </row>
    <row r="19" spans="1:20">
      <c r="A19" s="61">
        <v>349</v>
      </c>
      <c r="B19" s="33" t="s">
        <v>39</v>
      </c>
      <c r="C19" s="34"/>
      <c r="D19" s="35">
        <v>200</v>
      </c>
      <c r="E19" s="36">
        <v>5.61</v>
      </c>
      <c r="F19" s="36">
        <v>0.22</v>
      </c>
      <c r="G19" s="38">
        <v>0</v>
      </c>
      <c r="H19" s="36">
        <v>24.42</v>
      </c>
      <c r="I19" s="36">
        <v>98.56</v>
      </c>
      <c r="J19" s="38">
        <v>0</v>
      </c>
      <c r="K19" s="38">
        <v>0</v>
      </c>
      <c r="L19" s="36">
        <v>26.11</v>
      </c>
      <c r="M19" s="38">
        <v>0</v>
      </c>
      <c r="N19" s="38">
        <v>0</v>
      </c>
      <c r="O19" s="62">
        <v>22.6</v>
      </c>
      <c r="P19" s="62">
        <v>7.7</v>
      </c>
      <c r="Q19" s="35">
        <v>0</v>
      </c>
      <c r="R19" s="35">
        <v>0</v>
      </c>
      <c r="S19" s="62">
        <v>3</v>
      </c>
      <c r="T19" s="36">
        <v>0.66</v>
      </c>
    </row>
    <row r="20" spans="1:20">
      <c r="A20" s="63" t="s">
        <v>40</v>
      </c>
      <c r="B20" s="33" t="s">
        <v>41</v>
      </c>
      <c r="C20" s="34"/>
      <c r="D20" s="35">
        <v>40</v>
      </c>
      <c r="E20" s="36">
        <v>2.56</v>
      </c>
      <c r="F20" s="36">
        <f>2.64*D20/40</f>
        <v>2.64</v>
      </c>
      <c r="G20" s="36">
        <f>0.48*D20/40</f>
        <v>0.48</v>
      </c>
      <c r="H20" s="36">
        <f>13.68*D20/40</f>
        <v>13.680000000000001</v>
      </c>
      <c r="I20" s="62">
        <f>F20*4+G20*9+H20*4</f>
        <v>69.600000000000009</v>
      </c>
      <c r="J20" s="38">
        <f>0.08*D20/40</f>
        <v>0.08</v>
      </c>
      <c r="K20" s="36">
        <f>0.04*D20/40</f>
        <v>0.04</v>
      </c>
      <c r="L20" s="35">
        <v>0</v>
      </c>
      <c r="M20" s="35">
        <v>0</v>
      </c>
      <c r="N20" s="36">
        <f>2.4*D20/40</f>
        <v>2.4</v>
      </c>
      <c r="O20" s="36">
        <f>14*D20/40</f>
        <v>14</v>
      </c>
      <c r="P20" s="36">
        <f>63.2*D20/40</f>
        <v>63.2</v>
      </c>
      <c r="Q20" s="36">
        <f>1.2*D20/40</f>
        <v>1.2</v>
      </c>
      <c r="R20" s="37">
        <f>0.001*D20/40</f>
        <v>1E-3</v>
      </c>
      <c r="S20" s="36">
        <f>9.4*D20/40</f>
        <v>9.4</v>
      </c>
      <c r="T20" s="38">
        <f>0.78*D20/40</f>
        <v>0.78</v>
      </c>
    </row>
    <row r="21" spans="1:20">
      <c r="A21" s="61" t="s">
        <v>40</v>
      </c>
      <c r="B21" s="33" t="s">
        <v>42</v>
      </c>
      <c r="C21" s="34"/>
      <c r="D21" s="35">
        <v>30</v>
      </c>
      <c r="E21" s="36">
        <v>2.85</v>
      </c>
      <c r="F21" s="36">
        <f>1.52*D21/30</f>
        <v>1.52</v>
      </c>
      <c r="G21" s="37">
        <f>0.16*D21/30</f>
        <v>0.16</v>
      </c>
      <c r="H21" s="37">
        <f>9.84*D21/30</f>
        <v>9.84</v>
      </c>
      <c r="I21" s="37">
        <f>F21*4+G21*9+H21*4</f>
        <v>46.879999999999995</v>
      </c>
      <c r="J21" s="37">
        <f>0.02*D21/30</f>
        <v>0.02</v>
      </c>
      <c r="K21" s="37">
        <f>0.01*D21/30</f>
        <v>0.01</v>
      </c>
      <c r="L21" s="37">
        <f>0.44*D21/30</f>
        <v>0.44</v>
      </c>
      <c r="M21" s="37">
        <v>0</v>
      </c>
      <c r="N21" s="37">
        <f>0.7*D21/30</f>
        <v>0.7</v>
      </c>
      <c r="O21" s="37">
        <f>4*D21/30</f>
        <v>4</v>
      </c>
      <c r="P21" s="37">
        <f>13*D21/30</f>
        <v>13</v>
      </c>
      <c r="Q21" s="37">
        <f>0.008*D21/30</f>
        <v>8.0000000000000002E-3</v>
      </c>
      <c r="R21" s="37">
        <f>0.001*D21/30</f>
        <v>1E-3</v>
      </c>
      <c r="S21" s="37">
        <v>0</v>
      </c>
      <c r="T21" s="37">
        <f>0.22*D21/30</f>
        <v>0.22</v>
      </c>
    </row>
    <row r="22" spans="1:20">
      <c r="A22" s="64" t="s">
        <v>43</v>
      </c>
      <c r="B22" s="65"/>
      <c r="C22" s="65"/>
      <c r="D22" s="48">
        <f t="shared" ref="D22:T22" si="3">SUM(D15:D21)</f>
        <v>900</v>
      </c>
      <c r="E22" s="49">
        <f>SUM(E15:E21)</f>
        <v>98</v>
      </c>
      <c r="F22" s="49">
        <f t="shared" si="3"/>
        <v>21.271333333333331</v>
      </c>
      <c r="G22" s="49">
        <f t="shared" si="3"/>
        <v>23.095333333333333</v>
      </c>
      <c r="H22" s="49">
        <f t="shared" si="3"/>
        <v>114.4295</v>
      </c>
      <c r="I22" s="49">
        <f t="shared" si="3"/>
        <v>753.2213333333334</v>
      </c>
      <c r="J22" s="49">
        <f t="shared" si="3"/>
        <v>0.46616666666666667</v>
      </c>
      <c r="K22" s="49">
        <f t="shared" si="3"/>
        <v>0.38433333333333336</v>
      </c>
      <c r="L22" s="49">
        <f t="shared" si="3"/>
        <v>48.658500000000004</v>
      </c>
      <c r="M22" s="49">
        <f t="shared" si="3"/>
        <v>0.70266666666666666</v>
      </c>
      <c r="N22" s="49">
        <f t="shared" si="3"/>
        <v>5.9416666666666673</v>
      </c>
      <c r="O22" s="49">
        <f t="shared" si="3"/>
        <v>200.87550000000002</v>
      </c>
      <c r="P22" s="49">
        <f t="shared" si="3"/>
        <v>429.02083333333331</v>
      </c>
      <c r="Q22" s="49">
        <f t="shared" si="3"/>
        <v>2.5334666666666665</v>
      </c>
      <c r="R22" s="49">
        <f t="shared" si="3"/>
        <v>2.1116666666666669E-2</v>
      </c>
      <c r="S22" s="49">
        <f t="shared" si="3"/>
        <v>121.72200000000001</v>
      </c>
      <c r="T22" s="49">
        <f t="shared" si="3"/>
        <v>6.1530000000000005</v>
      </c>
    </row>
    <row r="23" spans="1:20">
      <c r="A23" s="52" t="s">
        <v>33</v>
      </c>
      <c r="B23" s="53"/>
      <c r="C23" s="53"/>
      <c r="D23" s="54"/>
      <c r="E23" s="55"/>
      <c r="F23" s="56">
        <f t="shared" ref="F23:T23" si="4">F22/F30</f>
        <v>0.23634814814814811</v>
      </c>
      <c r="G23" s="57">
        <f t="shared" si="4"/>
        <v>0.25103623188405794</v>
      </c>
      <c r="H23" s="57">
        <f t="shared" si="4"/>
        <v>0.2987715404699739</v>
      </c>
      <c r="I23" s="57">
        <f t="shared" si="4"/>
        <v>0.27691960784313729</v>
      </c>
      <c r="J23" s="57">
        <f t="shared" si="4"/>
        <v>0.33297619047619048</v>
      </c>
      <c r="K23" s="57">
        <f t="shared" si="4"/>
        <v>0.24020833333333333</v>
      </c>
      <c r="L23" s="57">
        <f t="shared" si="4"/>
        <v>0.69512142857142867</v>
      </c>
      <c r="M23" s="57">
        <f t="shared" si="4"/>
        <v>0.78074074074074074</v>
      </c>
      <c r="N23" s="57">
        <f t="shared" si="4"/>
        <v>0.49513888888888896</v>
      </c>
      <c r="O23" s="57">
        <f t="shared" si="4"/>
        <v>0.16739625000000002</v>
      </c>
      <c r="P23" s="57">
        <f t="shared" si="4"/>
        <v>0.3575173611111111</v>
      </c>
      <c r="Q23" s="57">
        <f t="shared" si="4"/>
        <v>0.18096190476190474</v>
      </c>
      <c r="R23" s="57">
        <f t="shared" si="4"/>
        <v>0.21116666666666667</v>
      </c>
      <c r="S23" s="57">
        <f t="shared" si="4"/>
        <v>0.40574000000000005</v>
      </c>
      <c r="T23" s="57">
        <f t="shared" si="4"/>
        <v>0.34183333333333338</v>
      </c>
    </row>
    <row r="24" spans="1:20">
      <c r="A24" s="30" t="s">
        <v>44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2"/>
    </row>
    <row r="25" spans="1:20">
      <c r="A25" s="66"/>
      <c r="B25" s="40"/>
      <c r="C25" s="40"/>
      <c r="D25" s="41"/>
      <c r="E25" s="42"/>
      <c r="F25" s="42"/>
      <c r="G25" s="67"/>
      <c r="H25" s="67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>
      <c r="A26" s="25"/>
      <c r="B26" s="44"/>
      <c r="C26" s="44"/>
      <c r="D26" s="35"/>
      <c r="E26" s="36"/>
      <c r="F26" s="36"/>
      <c r="G26" s="36"/>
      <c r="H26" s="36"/>
      <c r="I26" s="36"/>
      <c r="J26" s="36"/>
      <c r="K26" s="36"/>
      <c r="L26" s="36"/>
      <c r="M26" s="38"/>
      <c r="N26" s="36"/>
      <c r="O26" s="36"/>
      <c r="P26" s="36"/>
      <c r="Q26" s="36"/>
      <c r="R26" s="37"/>
      <c r="S26" s="36"/>
      <c r="T26" s="36"/>
    </row>
    <row r="27" spans="1:20">
      <c r="A27" s="64" t="s">
        <v>45</v>
      </c>
      <c r="B27" s="65"/>
      <c r="C27" s="65"/>
      <c r="D27" s="48">
        <f t="shared" ref="D27:I27" si="5">SUM(D25:D26)</f>
        <v>0</v>
      </c>
      <c r="E27" s="49">
        <f t="shared" si="5"/>
        <v>0</v>
      </c>
      <c r="F27" s="50">
        <f t="shared" si="5"/>
        <v>0</v>
      </c>
      <c r="G27" s="51">
        <f t="shared" si="5"/>
        <v>0</v>
      </c>
      <c r="H27" s="51">
        <f t="shared" si="5"/>
        <v>0</v>
      </c>
      <c r="I27" s="51">
        <f t="shared" si="5"/>
        <v>0</v>
      </c>
      <c r="J27" s="50">
        <f t="shared" ref="J27:T27" si="6">SUM(J25:J26)</f>
        <v>0</v>
      </c>
      <c r="K27" s="50">
        <f t="shared" si="6"/>
        <v>0</v>
      </c>
      <c r="L27" s="68">
        <f t="shared" si="6"/>
        <v>0</v>
      </c>
      <c r="M27" s="51">
        <f t="shared" si="6"/>
        <v>0</v>
      </c>
      <c r="N27" s="51">
        <f t="shared" si="6"/>
        <v>0</v>
      </c>
      <c r="O27" s="51">
        <f t="shared" si="6"/>
        <v>0</v>
      </c>
      <c r="P27" s="51">
        <f t="shared" si="6"/>
        <v>0</v>
      </c>
      <c r="Q27" s="51">
        <f t="shared" si="6"/>
        <v>0</v>
      </c>
      <c r="R27" s="50">
        <f t="shared" si="6"/>
        <v>0</v>
      </c>
      <c r="S27" s="51">
        <f t="shared" si="6"/>
        <v>0</v>
      </c>
      <c r="T27" s="50">
        <f t="shared" si="6"/>
        <v>0</v>
      </c>
    </row>
    <row r="28" spans="1:20">
      <c r="A28" s="52" t="s">
        <v>33</v>
      </c>
      <c r="B28" s="53"/>
      <c r="C28" s="53"/>
      <c r="D28" s="54"/>
      <c r="E28" s="69"/>
      <c r="F28" s="70">
        <f>F27/F30</f>
        <v>0</v>
      </c>
      <c r="G28" s="57">
        <f t="shared" ref="G28:T28" si="7">G27/G30</f>
        <v>0</v>
      </c>
      <c r="H28" s="57">
        <f t="shared" si="7"/>
        <v>0</v>
      </c>
      <c r="I28" s="57">
        <f t="shared" si="7"/>
        <v>0</v>
      </c>
      <c r="J28" s="57">
        <f t="shared" si="7"/>
        <v>0</v>
      </c>
      <c r="K28" s="57">
        <f t="shared" si="7"/>
        <v>0</v>
      </c>
      <c r="L28" s="57">
        <f t="shared" si="7"/>
        <v>0</v>
      </c>
      <c r="M28" s="57">
        <f t="shared" si="7"/>
        <v>0</v>
      </c>
      <c r="N28" s="57">
        <f t="shared" si="7"/>
        <v>0</v>
      </c>
      <c r="O28" s="57">
        <f t="shared" si="7"/>
        <v>0</v>
      </c>
      <c r="P28" s="57">
        <f t="shared" si="7"/>
        <v>0</v>
      </c>
      <c r="Q28" s="57">
        <f t="shared" si="7"/>
        <v>0</v>
      </c>
      <c r="R28" s="57">
        <f t="shared" si="7"/>
        <v>0</v>
      </c>
      <c r="S28" s="57">
        <f t="shared" si="7"/>
        <v>0</v>
      </c>
      <c r="T28" s="57">
        <f t="shared" si="7"/>
        <v>0</v>
      </c>
    </row>
    <row r="29" spans="1:20">
      <c r="A29" s="64" t="s">
        <v>46</v>
      </c>
      <c r="B29" s="65"/>
      <c r="C29" s="65"/>
      <c r="D29" s="71">
        <f>D22+D12</f>
        <v>1458</v>
      </c>
      <c r="E29" s="72">
        <f>E22+E12</f>
        <v>176.3</v>
      </c>
      <c r="F29" s="50">
        <f t="shared" ref="F29:T29" si="8">SUM(F12,F22,F27)</f>
        <v>36.781333333333329</v>
      </c>
      <c r="G29" s="51">
        <f t="shared" si="8"/>
        <v>43.425333333333327</v>
      </c>
      <c r="H29" s="51">
        <f t="shared" si="8"/>
        <v>203.81950000000001</v>
      </c>
      <c r="I29" s="51">
        <f t="shared" si="8"/>
        <v>1431.3313333333335</v>
      </c>
      <c r="J29" s="50">
        <f t="shared" si="8"/>
        <v>0.6861666666666667</v>
      </c>
      <c r="K29" s="50">
        <f t="shared" si="8"/>
        <v>0.6143333333333334</v>
      </c>
      <c r="L29" s="51">
        <f t="shared" si="8"/>
        <v>74.908500000000004</v>
      </c>
      <c r="M29" s="50">
        <f t="shared" si="8"/>
        <v>0.77966666666666662</v>
      </c>
      <c r="N29" s="50">
        <f t="shared" si="8"/>
        <v>7.7016666666666671</v>
      </c>
      <c r="O29" s="51">
        <f t="shared" si="8"/>
        <v>388.52550000000002</v>
      </c>
      <c r="P29" s="51">
        <f t="shared" si="8"/>
        <v>659.40083333333337</v>
      </c>
      <c r="Q29" s="50">
        <f t="shared" si="8"/>
        <v>2.6104666666666665</v>
      </c>
      <c r="R29" s="73">
        <f t="shared" si="8"/>
        <v>2.5116666666666669E-2</v>
      </c>
      <c r="S29" s="50">
        <f t="shared" si="8"/>
        <v>202.762</v>
      </c>
      <c r="T29" s="50">
        <f t="shared" si="8"/>
        <v>12.723000000000001</v>
      </c>
    </row>
    <row r="30" spans="1:20">
      <c r="A30" s="74" t="s">
        <v>47</v>
      </c>
      <c r="B30" s="75"/>
      <c r="C30" s="75"/>
      <c r="D30" s="76"/>
      <c r="E30" s="77"/>
      <c r="F30" s="36">
        <v>90</v>
      </c>
      <c r="G30" s="62">
        <v>92</v>
      </c>
      <c r="H30" s="62">
        <v>383</v>
      </c>
      <c r="I30" s="62">
        <v>2720</v>
      </c>
      <c r="J30" s="36">
        <v>1.4</v>
      </c>
      <c r="K30" s="36">
        <v>1.6</v>
      </c>
      <c r="L30" s="35">
        <v>70</v>
      </c>
      <c r="M30" s="36">
        <v>0.9</v>
      </c>
      <c r="N30" s="35">
        <v>12</v>
      </c>
      <c r="O30" s="35">
        <v>1200</v>
      </c>
      <c r="P30" s="35">
        <v>1200</v>
      </c>
      <c r="Q30" s="35">
        <v>14</v>
      </c>
      <c r="R30" s="62">
        <v>0.1</v>
      </c>
      <c r="S30" s="35">
        <v>300</v>
      </c>
      <c r="T30" s="36">
        <v>18</v>
      </c>
    </row>
    <row r="31" spans="1:20">
      <c r="A31" s="52" t="s">
        <v>33</v>
      </c>
      <c r="B31" s="53"/>
      <c r="C31" s="53"/>
      <c r="D31" s="54"/>
      <c r="E31" s="69"/>
      <c r="F31" s="70">
        <f t="shared" ref="F31:T31" si="9">F29/F30</f>
        <v>0.40868148148148142</v>
      </c>
      <c r="G31" s="57">
        <f t="shared" si="9"/>
        <v>0.47201449275362312</v>
      </c>
      <c r="H31" s="57">
        <f t="shared" si="9"/>
        <v>0.53216579634464756</v>
      </c>
      <c r="I31" s="57">
        <f t="shared" si="9"/>
        <v>0.52622475490196086</v>
      </c>
      <c r="J31" s="57">
        <f t="shared" si="9"/>
        <v>0.49011904761904768</v>
      </c>
      <c r="K31" s="57">
        <f t="shared" si="9"/>
        <v>0.38395833333333335</v>
      </c>
      <c r="L31" s="57">
        <f t="shared" si="9"/>
        <v>1.0701214285714287</v>
      </c>
      <c r="M31" s="78">
        <f t="shared" si="9"/>
        <v>0.86629629629629623</v>
      </c>
      <c r="N31" s="57">
        <f t="shared" si="9"/>
        <v>0.64180555555555563</v>
      </c>
      <c r="O31" s="57">
        <f t="shared" si="9"/>
        <v>0.32377125000000001</v>
      </c>
      <c r="P31" s="57">
        <f t="shared" si="9"/>
        <v>0.54950069444444449</v>
      </c>
      <c r="Q31" s="57">
        <f t="shared" si="9"/>
        <v>0.18646190476190475</v>
      </c>
      <c r="R31" s="78">
        <f t="shared" si="9"/>
        <v>0.25116666666666665</v>
      </c>
      <c r="S31" s="57">
        <f t="shared" si="9"/>
        <v>0.67587333333333333</v>
      </c>
      <c r="T31" s="78">
        <f t="shared" si="9"/>
        <v>0.70683333333333342</v>
      </c>
    </row>
    <row r="32" spans="1:20">
      <c r="A32" s="3" t="s">
        <v>48</v>
      </c>
      <c r="B32" s="3"/>
      <c r="C32" s="79"/>
      <c r="D32" s="79"/>
      <c r="E32" s="79"/>
      <c r="F32" s="80"/>
      <c r="G32" s="7"/>
      <c r="H32" s="4"/>
      <c r="I32" s="4"/>
      <c r="J32" s="7"/>
      <c r="K32" s="7"/>
      <c r="L32" s="7"/>
      <c r="M32" s="81" t="s">
        <v>49</v>
      </c>
      <c r="N32" s="81"/>
      <c r="O32" s="81"/>
      <c r="P32" s="81"/>
      <c r="Q32" s="81"/>
      <c r="R32" s="81"/>
      <c r="S32" s="81"/>
      <c r="T32" s="81"/>
    </row>
    <row r="33" spans="1:20">
      <c r="A33" s="3"/>
      <c r="B33" s="3"/>
      <c r="C33" s="79"/>
      <c r="D33" s="79"/>
      <c r="E33" s="79"/>
      <c r="F33" s="80"/>
      <c r="G33" s="7"/>
      <c r="H33" s="4"/>
      <c r="I33" s="4"/>
      <c r="J33" s="7"/>
      <c r="K33" s="7"/>
      <c r="L33" s="7"/>
      <c r="M33" s="82"/>
      <c r="N33" s="82"/>
      <c r="O33" s="82"/>
      <c r="P33" s="82"/>
      <c r="Q33" s="82"/>
      <c r="R33" s="82"/>
      <c r="S33" s="82"/>
      <c r="T33" s="82"/>
    </row>
  </sheetData>
  <mergeCells count="37">
    <mergeCell ref="B25:C25"/>
    <mergeCell ref="B26:C26"/>
    <mergeCell ref="A28:D28"/>
    <mergeCell ref="A30:D30"/>
    <mergeCell ref="A31:D31"/>
    <mergeCell ref="M32:T32"/>
    <mergeCell ref="B18:C18"/>
    <mergeCell ref="B19:C19"/>
    <mergeCell ref="B20:C20"/>
    <mergeCell ref="B21:C21"/>
    <mergeCell ref="A23:D23"/>
    <mergeCell ref="A24:T24"/>
    <mergeCell ref="B11:C11"/>
    <mergeCell ref="A13:D13"/>
    <mergeCell ref="A14:T14"/>
    <mergeCell ref="B15:C15"/>
    <mergeCell ref="B16:C16"/>
    <mergeCell ref="B17:C17"/>
    <mergeCell ref="O4:T4"/>
    <mergeCell ref="B6:C6"/>
    <mergeCell ref="A7:T7"/>
    <mergeCell ref="B8:C8"/>
    <mergeCell ref="B9:C9"/>
    <mergeCell ref="B10:C10"/>
    <mergeCell ref="A4:A5"/>
    <mergeCell ref="B4:C5"/>
    <mergeCell ref="D4:D5"/>
    <mergeCell ref="F4:H4"/>
    <mergeCell ref="I4:I5"/>
    <mergeCell ref="J4:N4"/>
    <mergeCell ref="A1:T1"/>
    <mergeCell ref="G2:I2"/>
    <mergeCell ref="L2:M2"/>
    <mergeCell ref="N2:Q2"/>
    <mergeCell ref="D3:F3"/>
    <mergeCell ref="L3:M3"/>
    <mergeCell ref="N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2025-01-28T12:08:31Z</dcterms:created>
  <dcterms:modified xsi:type="dcterms:W3CDTF">2025-01-28T12:08:53Z</dcterms:modified>
</cp:coreProperties>
</file>