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74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T29" i="1"/>
  <c r="R29"/>
  <c r="P29"/>
  <c r="N29"/>
  <c r="L29"/>
  <c r="J29"/>
  <c r="H29"/>
  <c r="F29"/>
  <c r="T28"/>
  <c r="S28"/>
  <c r="S29" s="1"/>
  <c r="R28"/>
  <c r="Q28"/>
  <c r="Q29" s="1"/>
  <c r="P28"/>
  <c r="O28"/>
  <c r="O29" s="1"/>
  <c r="N28"/>
  <c r="M28"/>
  <c r="M29" s="1"/>
  <c r="L28"/>
  <c r="K28"/>
  <c r="K29" s="1"/>
  <c r="J28"/>
  <c r="I28"/>
  <c r="I29" s="1"/>
  <c r="H28"/>
  <c r="G28"/>
  <c r="G29" s="1"/>
  <c r="F28"/>
  <c r="E28"/>
  <c r="D28"/>
  <c r="S23"/>
  <c r="S24" s="1"/>
  <c r="M23"/>
  <c r="M24" s="1"/>
  <c r="E23"/>
  <c r="E30" s="1"/>
  <c r="D23"/>
  <c r="D30" s="1"/>
  <c r="T22"/>
  <c r="T23" s="1"/>
  <c r="T24" s="1"/>
  <c r="R22"/>
  <c r="Q22"/>
  <c r="P22"/>
  <c r="P23" s="1"/>
  <c r="P24" s="1"/>
  <c r="O22"/>
  <c r="O23" s="1"/>
  <c r="O24" s="1"/>
  <c r="N22"/>
  <c r="L22"/>
  <c r="L23" s="1"/>
  <c r="L24" s="1"/>
  <c r="K22"/>
  <c r="J22"/>
  <c r="H22"/>
  <c r="G22"/>
  <c r="F22"/>
  <c r="I22" s="1"/>
  <c r="T21"/>
  <c r="S21"/>
  <c r="R21"/>
  <c r="R23" s="1"/>
  <c r="R24" s="1"/>
  <c r="Q21"/>
  <c r="Q23" s="1"/>
  <c r="Q24" s="1"/>
  <c r="P21"/>
  <c r="O21"/>
  <c r="N21"/>
  <c r="N23" s="1"/>
  <c r="N24" s="1"/>
  <c r="K21"/>
  <c r="K23" s="1"/>
  <c r="K24" s="1"/>
  <c r="J21"/>
  <c r="J23" s="1"/>
  <c r="J24" s="1"/>
  <c r="H21"/>
  <c r="H23" s="1"/>
  <c r="H24" s="1"/>
  <c r="G21"/>
  <c r="I21" s="1"/>
  <c r="I23" s="1"/>
  <c r="I24" s="1"/>
  <c r="F21"/>
  <c r="F23" s="1"/>
  <c r="F24" s="1"/>
  <c r="T13"/>
  <c r="R13"/>
  <c r="P13"/>
  <c r="N13"/>
  <c r="L13"/>
  <c r="J13"/>
  <c r="H13"/>
  <c r="F13"/>
  <c r="T12"/>
  <c r="T30" s="1"/>
  <c r="T32" s="1"/>
  <c r="S12"/>
  <c r="S13" s="1"/>
  <c r="R12"/>
  <c r="Q12"/>
  <c r="Q30" s="1"/>
  <c r="Q32" s="1"/>
  <c r="P12"/>
  <c r="P30" s="1"/>
  <c r="P32" s="1"/>
  <c r="O12"/>
  <c r="O13" s="1"/>
  <c r="N12"/>
  <c r="N30" s="1"/>
  <c r="N32" s="1"/>
  <c r="M12"/>
  <c r="M30" s="1"/>
  <c r="M32" s="1"/>
  <c r="L12"/>
  <c r="K12"/>
  <c r="K13" s="1"/>
  <c r="J12"/>
  <c r="J30" s="1"/>
  <c r="J32" s="1"/>
  <c r="I12"/>
  <c r="H12"/>
  <c r="H30" s="1"/>
  <c r="H32" s="1"/>
  <c r="G12"/>
  <c r="G13" s="1"/>
  <c r="F12"/>
  <c r="F30" s="1"/>
  <c r="F32" s="1"/>
  <c r="E12"/>
  <c r="D12"/>
  <c r="I11"/>
  <c r="N3"/>
  <c r="N2"/>
  <c r="R30" l="1"/>
  <c r="R32" s="1"/>
  <c r="I30"/>
  <c r="I32" s="1"/>
  <c r="L30"/>
  <c r="L32" s="1"/>
  <c r="G23"/>
  <c r="G24" s="1"/>
  <c r="G30"/>
  <c r="G32" s="1"/>
  <c r="K30"/>
  <c r="K32" s="1"/>
  <c r="O30"/>
  <c r="O32" s="1"/>
  <c r="S30"/>
  <c r="S32" s="1"/>
  <c r="I13"/>
  <c r="M13"/>
  <c r="Q13"/>
</calcChain>
</file>

<file path=xl/sharedStrings.xml><?xml version="1.0" encoding="utf-8"?>
<sst xmlns="http://schemas.openxmlformats.org/spreadsheetml/2006/main" count="56" uniqueCount="50">
  <si>
    <t>Примерное меню и пищевая ценность приготовляемых блюд (лист 9)</t>
  </si>
  <si>
    <t xml:space="preserve">Рацион: Школа </t>
  </si>
  <si>
    <t>четверг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</si>
  <si>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</si>
  <si>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</si>
  <si>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</si>
  <si>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</si>
  <si>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</si>
  <si>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</si>
  <si>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</si>
  <si>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</si>
  <si>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</si>
  <si>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</si>
  <si>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</si>
  <si>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</si>
  <si>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</si>
  <si>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</si>
  <si>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</si>
  <si>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</si>
  <si>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</si>
  <si>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</si>
  <si>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</si>
  <si>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</si>
  <si>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</si>
  <si>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</si>
  <si>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</si>
  <si>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</si>
  <si>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</si>
  <si>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Каша молочная гречневая</t>
  </si>
  <si>
    <t>Булочка Ромашка</t>
  </si>
  <si>
    <t>ПР</t>
  </si>
  <si>
    <t xml:space="preserve">Фрукт порционно </t>
  </si>
  <si>
    <t>Чай с лимоном</t>
  </si>
  <si>
    <t xml:space="preserve">Итого за Завтрак </t>
  </si>
  <si>
    <t>% от суточной нормы</t>
  </si>
  <si>
    <t>Обед (полноценный рацион питания)</t>
  </si>
  <si>
    <t>*45</t>
  </si>
  <si>
    <t>Салат из белокачанной капусты с морковью</t>
  </si>
  <si>
    <t>Щи из свежей кпусты с картофелем на м/б</t>
  </si>
  <si>
    <t>Птица тушенная с овощами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</si>
  <si>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</si>
  <si>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</si>
  <si>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</si>
  <si>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Хлеб ржано-пшеничный</t>
  </si>
  <si>
    <t>Хлеб 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</si>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</sst>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%"/>
    <numFmt numFmtId="166" formatCode="0.0"/>
  </numFmts>
  <fonts count="3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left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  <xf numFmtId="1" fontId="2" fillId="2" borderId="1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left" vertical="center" wrapText="1"/>
    </xf>
    <xf numFmtId="1" fontId="2" fillId="3" borderId="12" xfId="0" applyNumberFormat="1" applyFont="1" applyFill="1" applyBorder="1" applyAlignment="1">
      <alignment horizontal="center" vertical="top"/>
    </xf>
    <xf numFmtId="2" fontId="2" fillId="3" borderId="12" xfId="0" applyNumberFormat="1" applyFont="1" applyFill="1" applyBorder="1" applyAlignment="1">
      <alignment horizontal="center" vertical="top"/>
    </xf>
    <xf numFmtId="2" fontId="2" fillId="3" borderId="12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left" vertical="center" wrapText="1"/>
    </xf>
    <xf numFmtId="1" fontId="2" fillId="2" borderId="11" xfId="0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164" fontId="2" fillId="2" borderId="11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0" fontId="1" fillId="2" borderId="5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7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center" vertical="top"/>
    </xf>
    <xf numFmtId="165" fontId="1" fillId="2" borderId="11" xfId="0" applyNumberFormat="1" applyFont="1" applyFill="1" applyBorder="1" applyAlignment="1">
      <alignment horizontal="center" vertical="top"/>
    </xf>
    <xf numFmtId="1" fontId="2" fillId="3" borderId="12" xfId="1" applyNumberFormat="1" applyFont="1" applyFill="1" applyBorder="1" applyAlignment="1">
      <alignment horizontal="center" vertical="center"/>
    </xf>
    <xf numFmtId="0" fontId="2" fillId="3" borderId="13" xfId="1" applyNumberFormat="1" applyFont="1" applyFill="1" applyBorder="1" applyAlignment="1">
      <alignment horizontal="left" vertical="center" wrapText="1"/>
    </xf>
    <xf numFmtId="0" fontId="2" fillId="3" borderId="14" xfId="1" applyNumberFormat="1" applyFont="1" applyFill="1" applyBorder="1" applyAlignment="1">
      <alignment horizontal="left" vertical="center" wrapText="1"/>
    </xf>
    <xf numFmtId="1" fontId="2" fillId="3" borderId="12" xfId="1" applyNumberFormat="1" applyFont="1" applyFill="1" applyBorder="1" applyAlignment="1">
      <alignment horizontal="center" vertical="top"/>
    </xf>
    <xf numFmtId="2" fontId="2" fillId="3" borderId="12" xfId="1" applyNumberFormat="1" applyFont="1" applyFill="1" applyBorder="1" applyAlignment="1">
      <alignment horizontal="center" vertical="top"/>
    </xf>
    <xf numFmtId="1" fontId="2" fillId="2" borderId="11" xfId="1" applyNumberFormat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left" vertical="center" wrapText="1"/>
    </xf>
    <xf numFmtId="0" fontId="2" fillId="2" borderId="16" xfId="1" applyNumberFormat="1" applyFont="1" applyFill="1" applyBorder="1" applyAlignment="1">
      <alignment horizontal="left" vertical="center" wrapText="1"/>
    </xf>
    <xf numFmtId="2" fontId="2" fillId="2" borderId="11" xfId="1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166" fontId="2" fillId="2" borderId="11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top"/>
    </xf>
    <xf numFmtId="166" fontId="1" fillId="2" borderId="11" xfId="0" applyNumberFormat="1" applyFont="1" applyFill="1" applyBorder="1" applyAlignment="1">
      <alignment horizontal="center" vertical="top"/>
    </xf>
    <xf numFmtId="0" fontId="1" fillId="2" borderId="11" xfId="0" applyNumberFormat="1" applyFont="1" applyFill="1" applyBorder="1" applyAlignment="1">
      <alignment horizontal="center" vertical="top"/>
    </xf>
    <xf numFmtId="1" fontId="2" fillId="3" borderId="12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top"/>
    </xf>
    <xf numFmtId="166" fontId="2" fillId="3" borderId="12" xfId="0" applyNumberFormat="1" applyFont="1" applyFill="1" applyBorder="1" applyAlignment="1">
      <alignment horizontal="center" vertical="top"/>
    </xf>
    <xf numFmtId="0" fontId="2" fillId="3" borderId="12" xfId="1" applyNumberFormat="1" applyFont="1" applyFill="1" applyBorder="1" applyAlignment="1">
      <alignment horizontal="center" vertical="center"/>
    </xf>
    <xf numFmtId="0" fontId="2" fillId="3" borderId="12" xfId="1" applyNumberFormat="1" applyFont="1" applyFill="1" applyBorder="1" applyAlignment="1">
      <alignment horizontal="left" vertical="center" wrapText="1"/>
    </xf>
    <xf numFmtId="10" fontId="1" fillId="2" borderId="7" xfId="0" applyNumberFormat="1" applyFont="1" applyFill="1" applyBorder="1" applyAlignment="1">
      <alignment horizontal="left"/>
    </xf>
    <xf numFmtId="10" fontId="1" fillId="2" borderId="11" xfId="0" applyNumberFormat="1" applyFont="1" applyFill="1" applyBorder="1" applyAlignment="1">
      <alignment horizontal="center" vertical="top"/>
    </xf>
    <xf numFmtId="1" fontId="1" fillId="2" borderId="7" xfId="0" applyNumberFormat="1" applyFont="1" applyFill="1" applyBorder="1" applyAlignment="1"/>
    <xf numFmtId="2" fontId="1" fillId="2" borderId="7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9" fontId="1" fillId="2" borderId="1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tabSelected="1" workbookViewId="0">
      <selection sqref="A1:T32"/>
    </sheetView>
  </sheetViews>
  <sheetFormatPr defaultRowHeight="15"/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3"/>
      <c r="C2" s="3"/>
      <c r="D2" s="4"/>
      <c r="E2" s="4"/>
      <c r="F2" s="5"/>
      <c r="G2" s="6" t="s">
        <v>2</v>
      </c>
      <c r="H2" s="6"/>
      <c r="I2" s="6"/>
      <c r="J2" s="7"/>
      <c r="K2" s="7"/>
      <c r="L2" s="8" t="s">
        <v>3</v>
      </c>
      <c r="M2" s="8"/>
      <c r="N2" s="9" t="e">
        <f>#REF!</f>
        <v>#REF!</v>
      </c>
      <c r="O2" s="9"/>
      <c r="P2" s="9"/>
      <c r="Q2" s="9"/>
      <c r="R2" s="7"/>
      <c r="S2" s="7"/>
      <c r="T2" s="7"/>
    </row>
    <row r="3" spans="1:20">
      <c r="A3" s="3"/>
      <c r="B3" s="3"/>
      <c r="C3" s="3"/>
      <c r="D3" s="10" t="s">
        <v>4</v>
      </c>
      <c r="E3" s="10"/>
      <c r="F3" s="10"/>
      <c r="G3" s="11">
        <v>2</v>
      </c>
      <c r="H3" s="7"/>
      <c r="I3" s="4"/>
      <c r="J3" s="4"/>
      <c r="K3" s="4"/>
      <c r="L3" s="10" t="s">
        <v>5</v>
      </c>
      <c r="M3" s="10"/>
      <c r="N3" s="6" t="e">
        <f>#REF!</f>
        <v>#REF!</v>
      </c>
      <c r="O3" s="6"/>
      <c r="P3" s="6"/>
      <c r="Q3" s="6"/>
      <c r="R3" s="6"/>
      <c r="S3" s="6"/>
      <c r="T3" s="6"/>
    </row>
    <row r="4" spans="1:20">
      <c r="A4" s="12" t="s">
        <v>6</v>
      </c>
      <c r="B4" s="13" t="s">
        <v>7</v>
      </c>
      <c r="C4" s="14"/>
      <c r="D4" s="12" t="s">
        <v>8</v>
      </c>
      <c r="E4" s="15"/>
      <c r="F4" s="16" t="s">
        <v>9</v>
      </c>
      <c r="G4" s="17"/>
      <c r="H4" s="18"/>
      <c r="I4" s="12" t="s">
        <v>10</v>
      </c>
      <c r="J4" s="16" t="s">
        <v>11</v>
      </c>
      <c r="K4" s="17"/>
      <c r="L4" s="17"/>
      <c r="M4" s="17"/>
      <c r="N4" s="18"/>
      <c r="O4" s="16" t="s">
        <v>12</v>
      </c>
      <c r="P4" s="17"/>
      <c r="Q4" s="17"/>
      <c r="R4" s="17"/>
      <c r="S4" s="17"/>
      <c r="T4" s="18"/>
    </row>
    <row r="5" spans="1:20">
      <c r="A5" s="19"/>
      <c r="B5" s="20"/>
      <c r="C5" s="21"/>
      <c r="D5" s="19"/>
      <c r="E5" s="22"/>
      <c r="F5" s="23" t="s">
        <v>13</v>
      </c>
      <c r="G5" s="24" t="s">
        <v>14</v>
      </c>
      <c r="H5" s="24" t="s">
        <v>15</v>
      </c>
      <c r="I5" s="19"/>
      <c r="J5" s="24" t="s">
        <v>16</v>
      </c>
      <c r="K5" s="24" t="s">
        <v>17</v>
      </c>
      <c r="L5" s="24" t="s">
        <v>18</v>
      </c>
      <c r="M5" s="24" t="s">
        <v>19</v>
      </c>
      <c r="N5" s="24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4" t="s">
        <v>26</v>
      </c>
    </row>
    <row r="6" spans="1:20">
      <c r="A6" s="25">
        <v>1</v>
      </c>
      <c r="B6" s="26">
        <v>2</v>
      </c>
      <c r="C6" s="27"/>
      <c r="D6" s="28">
        <v>3</v>
      </c>
      <c r="E6" s="28"/>
      <c r="F6" s="29">
        <v>4</v>
      </c>
      <c r="G6" s="28">
        <v>5</v>
      </c>
      <c r="H6" s="28">
        <v>6</v>
      </c>
      <c r="I6" s="28">
        <v>7</v>
      </c>
      <c r="J6" s="28">
        <v>8</v>
      </c>
      <c r="K6" s="28">
        <v>9</v>
      </c>
      <c r="L6" s="28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  <c r="T6" s="28">
        <v>18</v>
      </c>
    </row>
    <row r="7" spans="1:20">
      <c r="A7" s="30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</row>
    <row r="8" spans="1:20">
      <c r="A8" s="33">
        <v>186</v>
      </c>
      <c r="B8" s="34" t="s">
        <v>28</v>
      </c>
      <c r="C8" s="35"/>
      <c r="D8" s="36">
        <v>200</v>
      </c>
      <c r="E8" s="36">
        <v>22.76</v>
      </c>
      <c r="F8" s="37">
        <v>8.5</v>
      </c>
      <c r="G8" s="37">
        <v>4.5999999999999996</v>
      </c>
      <c r="H8" s="37">
        <v>33.130000000000003</v>
      </c>
      <c r="I8" s="37">
        <v>218</v>
      </c>
      <c r="J8" s="38">
        <v>0.18</v>
      </c>
      <c r="K8" s="37">
        <v>0.21</v>
      </c>
      <c r="L8" s="37">
        <v>0.52</v>
      </c>
      <c r="M8" s="38">
        <v>0</v>
      </c>
      <c r="N8" s="36">
        <v>0</v>
      </c>
      <c r="O8" s="37">
        <v>30.12</v>
      </c>
      <c r="P8" s="37">
        <v>0</v>
      </c>
      <c r="Q8" s="38">
        <v>0</v>
      </c>
      <c r="R8" s="38">
        <v>0</v>
      </c>
      <c r="S8" s="37">
        <v>98.41</v>
      </c>
      <c r="T8" s="37">
        <v>3.09</v>
      </c>
    </row>
    <row r="9" spans="1:20">
      <c r="A9" s="39">
        <v>3</v>
      </c>
      <c r="B9" s="40" t="s">
        <v>29</v>
      </c>
      <c r="C9" s="40"/>
      <c r="D9" s="41">
        <v>40</v>
      </c>
      <c r="E9" s="42">
        <v>17</v>
      </c>
      <c r="F9" s="42">
        <v>6.45</v>
      </c>
      <c r="G9" s="43">
        <v>7.27</v>
      </c>
      <c r="H9" s="42">
        <v>17.77</v>
      </c>
      <c r="I9" s="42">
        <v>162.25</v>
      </c>
      <c r="J9" s="42">
        <v>0.04</v>
      </c>
      <c r="K9" s="42">
        <v>0.02</v>
      </c>
      <c r="L9" s="41">
        <v>10</v>
      </c>
      <c r="M9" s="41">
        <v>0.02</v>
      </c>
      <c r="N9" s="42">
        <v>0.2</v>
      </c>
      <c r="O9" s="42">
        <v>16</v>
      </c>
      <c r="P9" s="42">
        <v>11</v>
      </c>
      <c r="Q9" s="41">
        <v>0.03</v>
      </c>
      <c r="R9" s="41">
        <v>2E-3</v>
      </c>
      <c r="S9" s="42">
        <v>9</v>
      </c>
      <c r="T9" s="42">
        <v>2.2000000000000002</v>
      </c>
    </row>
    <row r="10" spans="1:20">
      <c r="A10" s="44" t="s">
        <v>30</v>
      </c>
      <c r="B10" s="45" t="s">
        <v>31</v>
      </c>
      <c r="C10" s="45"/>
      <c r="D10" s="46">
        <v>120</v>
      </c>
      <c r="E10" s="47">
        <v>34.01</v>
      </c>
      <c r="F10" s="47">
        <v>1.5</v>
      </c>
      <c r="G10" s="47">
        <v>0.5</v>
      </c>
      <c r="H10" s="47">
        <v>2.1</v>
      </c>
      <c r="I10" s="47">
        <v>125.6</v>
      </c>
      <c r="J10" s="47">
        <v>0.04</v>
      </c>
      <c r="K10" s="47">
        <v>0.02</v>
      </c>
      <c r="L10" s="46">
        <v>10</v>
      </c>
      <c r="M10" s="47">
        <v>0.02</v>
      </c>
      <c r="N10" s="47">
        <v>0.2</v>
      </c>
      <c r="O10" s="47">
        <v>16</v>
      </c>
      <c r="P10" s="47">
        <v>11</v>
      </c>
      <c r="Q10" s="46">
        <v>0.03</v>
      </c>
      <c r="R10" s="46">
        <v>2E-3</v>
      </c>
      <c r="S10" s="47">
        <v>9</v>
      </c>
      <c r="T10" s="47">
        <v>2.2000000000000002</v>
      </c>
    </row>
    <row r="11" spans="1:20">
      <c r="A11" s="25">
        <v>377</v>
      </c>
      <c r="B11" s="45" t="s">
        <v>32</v>
      </c>
      <c r="C11" s="45"/>
      <c r="D11" s="46">
        <v>200</v>
      </c>
      <c r="E11" s="47">
        <v>4.53</v>
      </c>
      <c r="F11" s="47">
        <v>0.26</v>
      </c>
      <c r="G11" s="47">
        <v>0.06</v>
      </c>
      <c r="H11" s="47">
        <v>15.22</v>
      </c>
      <c r="I11" s="47">
        <f>F11*4+G11*9+H11*4</f>
        <v>62.46</v>
      </c>
      <c r="J11" s="47">
        <v>0</v>
      </c>
      <c r="K11" s="47">
        <v>0.01</v>
      </c>
      <c r="L11" s="47">
        <v>2.9</v>
      </c>
      <c r="M11" s="48">
        <v>0</v>
      </c>
      <c r="N11" s="47">
        <v>0.06</v>
      </c>
      <c r="O11" s="47">
        <v>8.0500000000000007</v>
      </c>
      <c r="P11" s="47">
        <v>9.7799999999999994</v>
      </c>
      <c r="Q11" s="47">
        <v>1.7000000000000001E-2</v>
      </c>
      <c r="R11" s="49">
        <v>0</v>
      </c>
      <c r="S11" s="47">
        <v>5.24</v>
      </c>
      <c r="T11" s="47">
        <v>0.87</v>
      </c>
    </row>
    <row r="12" spans="1:20">
      <c r="A12" s="50" t="s">
        <v>33</v>
      </c>
      <c r="B12" s="51"/>
      <c r="C12" s="51"/>
      <c r="D12" s="52">
        <f t="shared" ref="D12:T12" si="0">SUM(D8:D11)</f>
        <v>560</v>
      </c>
      <c r="E12" s="53">
        <f t="shared" si="0"/>
        <v>78.300000000000011</v>
      </c>
      <c r="F12" s="53">
        <f t="shared" si="0"/>
        <v>16.71</v>
      </c>
      <c r="G12" s="53">
        <f t="shared" si="0"/>
        <v>12.43</v>
      </c>
      <c r="H12" s="53">
        <f t="shared" si="0"/>
        <v>68.220000000000013</v>
      </c>
      <c r="I12" s="53">
        <f t="shared" si="0"/>
        <v>568.31000000000006</v>
      </c>
      <c r="J12" s="53">
        <f t="shared" si="0"/>
        <v>0.26</v>
      </c>
      <c r="K12" s="53">
        <f t="shared" si="0"/>
        <v>0.25999999999999995</v>
      </c>
      <c r="L12" s="53">
        <f t="shared" si="0"/>
        <v>23.419999999999998</v>
      </c>
      <c r="M12" s="53">
        <f t="shared" si="0"/>
        <v>0.04</v>
      </c>
      <c r="N12" s="53">
        <f t="shared" si="0"/>
        <v>0.46</v>
      </c>
      <c r="O12" s="53">
        <f t="shared" si="0"/>
        <v>70.17</v>
      </c>
      <c r="P12" s="53">
        <f t="shared" si="0"/>
        <v>31.78</v>
      </c>
      <c r="Q12" s="53">
        <f t="shared" si="0"/>
        <v>7.6999999999999999E-2</v>
      </c>
      <c r="R12" s="53">
        <f t="shared" si="0"/>
        <v>4.0000000000000001E-3</v>
      </c>
      <c r="S12" s="53">
        <f t="shared" si="0"/>
        <v>121.64999999999999</v>
      </c>
      <c r="T12" s="53">
        <f t="shared" si="0"/>
        <v>8.36</v>
      </c>
    </row>
    <row r="13" spans="1:20">
      <c r="A13" s="54" t="s">
        <v>34</v>
      </c>
      <c r="B13" s="55"/>
      <c r="C13" s="55"/>
      <c r="D13" s="56"/>
      <c r="E13" s="57"/>
      <c r="F13" s="58">
        <f t="shared" ref="F13:T13" si="1">F12/F31</f>
        <v>0.18566666666666667</v>
      </c>
      <c r="G13" s="59">
        <f t="shared" si="1"/>
        <v>0.1351086956521739</v>
      </c>
      <c r="H13" s="59">
        <f t="shared" si="1"/>
        <v>0.17812010443864232</v>
      </c>
      <c r="I13" s="59">
        <f t="shared" si="1"/>
        <v>0.20893750000000003</v>
      </c>
      <c r="J13" s="59">
        <f t="shared" si="1"/>
        <v>0.18571428571428572</v>
      </c>
      <c r="K13" s="59">
        <f t="shared" si="1"/>
        <v>0.16249999999999995</v>
      </c>
      <c r="L13" s="59">
        <f t="shared" si="1"/>
        <v>0.33457142857142852</v>
      </c>
      <c r="M13" s="59">
        <f t="shared" si="1"/>
        <v>4.4444444444444446E-2</v>
      </c>
      <c r="N13" s="59">
        <f t="shared" si="1"/>
        <v>3.8333333333333337E-2</v>
      </c>
      <c r="O13" s="59">
        <f t="shared" si="1"/>
        <v>5.8474999999999999E-2</v>
      </c>
      <c r="P13" s="59">
        <f t="shared" si="1"/>
        <v>2.6483333333333334E-2</v>
      </c>
      <c r="Q13" s="59">
        <f t="shared" si="1"/>
        <v>5.4999999999999997E-3</v>
      </c>
      <c r="R13" s="59">
        <f t="shared" si="1"/>
        <v>0.04</v>
      </c>
      <c r="S13" s="59">
        <f t="shared" si="1"/>
        <v>0.40549999999999997</v>
      </c>
      <c r="T13" s="59">
        <f t="shared" si="1"/>
        <v>0.46444444444444444</v>
      </c>
    </row>
    <row r="14" spans="1:20">
      <c r="A14" s="30" t="s">
        <v>35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</row>
    <row r="15" spans="1:20">
      <c r="A15" s="25" t="s">
        <v>36</v>
      </c>
      <c r="B15" s="34" t="s">
        <v>37</v>
      </c>
      <c r="C15" s="35"/>
      <c r="D15" s="46">
        <v>100</v>
      </c>
      <c r="E15" s="47">
        <v>10.54</v>
      </c>
      <c r="F15" s="47">
        <v>1.5</v>
      </c>
      <c r="G15" s="47">
        <v>2.1833333333333331</v>
      </c>
      <c r="H15" s="47">
        <v>9.3333333333333339</v>
      </c>
      <c r="I15" s="47">
        <v>62.983333333333334</v>
      </c>
      <c r="J15" s="47">
        <v>0.1</v>
      </c>
      <c r="K15" s="47">
        <v>0.11666666666666668</v>
      </c>
      <c r="L15" s="47">
        <v>25.833333333333332</v>
      </c>
      <c r="M15" s="49">
        <v>0.11833333333333333</v>
      </c>
      <c r="N15" s="47">
        <v>0.5</v>
      </c>
      <c r="O15" s="47">
        <v>47</v>
      </c>
      <c r="P15" s="47">
        <v>31.499999999999996</v>
      </c>
      <c r="Q15" s="47">
        <v>0.33333333333333331</v>
      </c>
      <c r="R15" s="49">
        <v>1.6666666666666668E-3</v>
      </c>
      <c r="S15" s="47">
        <v>17.5</v>
      </c>
      <c r="T15" s="47">
        <v>1</v>
      </c>
    </row>
    <row r="16" spans="1:20">
      <c r="A16" s="25">
        <v>84</v>
      </c>
      <c r="B16" s="34" t="s">
        <v>38</v>
      </c>
      <c r="C16" s="35"/>
      <c r="D16" s="48">
        <v>250</v>
      </c>
      <c r="E16" s="47">
        <v>14.85</v>
      </c>
      <c r="F16" s="47">
        <v>2.44</v>
      </c>
      <c r="G16" s="47">
        <v>6.41</v>
      </c>
      <c r="H16" s="47">
        <v>11.11</v>
      </c>
      <c r="I16" s="47">
        <v>111.89</v>
      </c>
      <c r="J16" s="49">
        <v>0.03</v>
      </c>
      <c r="K16" s="49">
        <v>0.03</v>
      </c>
      <c r="L16" s="47">
        <v>11.39</v>
      </c>
      <c r="M16" s="47">
        <v>0.05</v>
      </c>
      <c r="N16" s="48">
        <v>0.09</v>
      </c>
      <c r="O16" s="47">
        <v>45.49</v>
      </c>
      <c r="P16" s="47">
        <v>29.96</v>
      </c>
      <c r="Q16" s="49">
        <v>1.44</v>
      </c>
      <c r="R16" s="49">
        <v>2E-3</v>
      </c>
      <c r="S16" s="47">
        <v>15.35</v>
      </c>
      <c r="T16" s="47">
        <v>0.49</v>
      </c>
    </row>
    <row r="17" spans="1:20">
      <c r="A17" s="33">
        <v>261</v>
      </c>
      <c r="B17" s="34" t="s">
        <v>39</v>
      </c>
      <c r="C17" s="35"/>
      <c r="D17" s="36">
        <v>110</v>
      </c>
      <c r="E17" s="36">
        <v>44.11</v>
      </c>
      <c r="F17" s="37">
        <v>33.090000000000003</v>
      </c>
      <c r="G17" s="37">
        <v>27.34</v>
      </c>
      <c r="H17" s="37">
        <v>8.82</v>
      </c>
      <c r="I17" s="37">
        <v>414.37</v>
      </c>
      <c r="J17" s="38">
        <v>0.09</v>
      </c>
      <c r="K17" s="37">
        <v>0</v>
      </c>
      <c r="L17" s="37">
        <v>4.4999999999999998E-2</v>
      </c>
      <c r="M17" s="38">
        <v>80.62</v>
      </c>
      <c r="N17" s="38">
        <v>0</v>
      </c>
      <c r="O17" s="37">
        <v>102.19</v>
      </c>
      <c r="P17" s="37">
        <v>249.19</v>
      </c>
      <c r="Q17" s="38">
        <v>0</v>
      </c>
      <c r="R17" s="38">
        <v>0</v>
      </c>
      <c r="S17" s="37">
        <v>38.07</v>
      </c>
      <c r="T17" s="37">
        <v>3.04</v>
      </c>
    </row>
    <row r="18" spans="1:20">
      <c r="A18" s="25">
        <v>203</v>
      </c>
      <c r="B18" s="34" t="s">
        <v>40</v>
      </c>
      <c r="C18" s="35"/>
      <c r="D18" s="46">
        <v>180</v>
      </c>
      <c r="E18" s="47">
        <v>10.97</v>
      </c>
      <c r="F18" s="47">
        <v>6.84</v>
      </c>
      <c r="G18" s="47">
        <v>4.1159999999999997</v>
      </c>
      <c r="H18" s="47">
        <v>43.740000000000009</v>
      </c>
      <c r="I18" s="47">
        <v>239.36400000000003</v>
      </c>
      <c r="J18" s="47">
        <v>0.108</v>
      </c>
      <c r="K18" s="47">
        <v>3.5999999999999997E-2</v>
      </c>
      <c r="L18" s="47">
        <v>0</v>
      </c>
      <c r="M18" s="49">
        <v>3.5999999999999997E-2</v>
      </c>
      <c r="N18" s="47">
        <v>1.5</v>
      </c>
      <c r="O18" s="47">
        <v>15.936</v>
      </c>
      <c r="P18" s="47">
        <v>55.451999999999998</v>
      </c>
      <c r="Q18" s="47">
        <v>0.93600000000000005</v>
      </c>
      <c r="R18" s="49">
        <v>1.8000000000000002E-3</v>
      </c>
      <c r="S18" s="47">
        <v>10.164000000000001</v>
      </c>
      <c r="T18" s="47">
        <v>1.032</v>
      </c>
    </row>
    <row r="19" spans="1:20">
      <c r="A19" s="60">
        <v>345</v>
      </c>
      <c r="B19" s="61" t="s">
        <v>41</v>
      </c>
      <c r="C19" s="62"/>
      <c r="D19" s="63">
        <v>200</v>
      </c>
      <c r="E19" s="64">
        <v>4.9000000000000004</v>
      </c>
      <c r="F19" s="64">
        <v>0.06</v>
      </c>
      <c r="G19" s="64">
        <v>0.02</v>
      </c>
      <c r="H19" s="64">
        <v>20.73</v>
      </c>
      <c r="I19" s="64">
        <v>83.34</v>
      </c>
      <c r="J19" s="64">
        <v>0</v>
      </c>
      <c r="K19" s="64">
        <v>0</v>
      </c>
      <c r="L19" s="64">
        <v>2.5</v>
      </c>
      <c r="M19" s="64">
        <v>4.0000000000000001E-3</v>
      </c>
      <c r="N19" s="64">
        <v>0.2</v>
      </c>
      <c r="O19" s="64">
        <v>4</v>
      </c>
      <c r="P19" s="64">
        <v>3.3</v>
      </c>
      <c r="Q19" s="64">
        <v>0.08</v>
      </c>
      <c r="R19" s="64">
        <v>1E-3</v>
      </c>
      <c r="S19" s="64">
        <v>1.7</v>
      </c>
      <c r="T19" s="64">
        <v>0.15</v>
      </c>
    </row>
    <row r="20" spans="1:20">
      <c r="A20" s="65" t="s">
        <v>30</v>
      </c>
      <c r="B20" s="66" t="s">
        <v>42</v>
      </c>
      <c r="C20" s="67"/>
      <c r="D20" s="65">
        <v>15</v>
      </c>
      <c r="E20" s="68">
        <v>7.22</v>
      </c>
      <c r="F20" s="68">
        <v>1.7</v>
      </c>
      <c r="G20" s="69">
        <v>2.2599999999999998</v>
      </c>
      <c r="H20" s="70">
        <v>13.8</v>
      </c>
      <c r="I20" s="68">
        <v>82.34</v>
      </c>
      <c r="J20" s="68">
        <v>2.5999999999999999E-2</v>
      </c>
      <c r="K20" s="68">
        <v>0.03</v>
      </c>
      <c r="L20" s="68">
        <v>0.13</v>
      </c>
      <c r="M20" s="68">
        <v>11.96</v>
      </c>
      <c r="N20" s="69">
        <v>0.39</v>
      </c>
      <c r="O20" s="68">
        <v>24.18</v>
      </c>
      <c r="P20" s="68">
        <v>49.4</v>
      </c>
      <c r="Q20" s="71">
        <v>0.2</v>
      </c>
      <c r="R20" s="68">
        <v>2E-3</v>
      </c>
      <c r="S20" s="68">
        <v>18.72</v>
      </c>
      <c r="T20" s="68">
        <v>0.182</v>
      </c>
    </row>
    <row r="21" spans="1:20">
      <c r="A21" s="72" t="s">
        <v>30</v>
      </c>
      <c r="B21" s="34" t="s">
        <v>43</v>
      </c>
      <c r="C21" s="35"/>
      <c r="D21" s="46">
        <v>40</v>
      </c>
      <c r="E21" s="47">
        <v>2.56</v>
      </c>
      <c r="F21" s="47">
        <f>2.64*D21/40</f>
        <v>2.64</v>
      </c>
      <c r="G21" s="47">
        <f>0.48*D21/40</f>
        <v>0.48</v>
      </c>
      <c r="H21" s="47">
        <f>13.68*D21/40</f>
        <v>13.680000000000001</v>
      </c>
      <c r="I21" s="73">
        <f>F21*4+G21*9+H21*4</f>
        <v>69.600000000000009</v>
      </c>
      <c r="J21" s="48">
        <f>0.08*D21/40</f>
        <v>0.08</v>
      </c>
      <c r="K21" s="47">
        <f>0.04*D21/40</f>
        <v>0.04</v>
      </c>
      <c r="L21" s="46">
        <v>0</v>
      </c>
      <c r="M21" s="46">
        <v>0</v>
      </c>
      <c r="N21" s="47">
        <f>2.4*D21/40</f>
        <v>2.4</v>
      </c>
      <c r="O21" s="47">
        <f>14*D21/40</f>
        <v>14</v>
      </c>
      <c r="P21" s="47">
        <f>63.2*D21/40</f>
        <v>63.2</v>
      </c>
      <c r="Q21" s="47">
        <f>1.2*D21/40</f>
        <v>1.2</v>
      </c>
      <c r="R21" s="49">
        <f>0.001*D21/40</f>
        <v>1E-3</v>
      </c>
      <c r="S21" s="47">
        <f>9.4*D21/40</f>
        <v>9.4</v>
      </c>
      <c r="T21" s="48">
        <f>0.78*D21/40</f>
        <v>0.78</v>
      </c>
    </row>
    <row r="22" spans="1:20">
      <c r="A22" s="74" t="s">
        <v>30</v>
      </c>
      <c r="B22" s="34" t="s">
        <v>44</v>
      </c>
      <c r="C22" s="35"/>
      <c r="D22" s="46">
        <v>30</v>
      </c>
      <c r="E22" s="47">
        <v>2.85</v>
      </c>
      <c r="F22" s="47">
        <f>1.52*D22/30</f>
        <v>1.52</v>
      </c>
      <c r="G22" s="49">
        <f>0.16*D22/30</f>
        <v>0.16</v>
      </c>
      <c r="H22" s="49">
        <f>9.84*D22/30</f>
        <v>9.84</v>
      </c>
      <c r="I22" s="49">
        <f>F22*4+G22*9+H22*4</f>
        <v>46.879999999999995</v>
      </c>
      <c r="J22" s="49">
        <f>0.02*D22/30</f>
        <v>0.02</v>
      </c>
      <c r="K22" s="49">
        <f>0.01*D22/30</f>
        <v>0.01</v>
      </c>
      <c r="L22" s="49">
        <f>0.44*D22/30</f>
        <v>0.44</v>
      </c>
      <c r="M22" s="49">
        <v>0</v>
      </c>
      <c r="N22" s="49">
        <f>0.7*D22/30</f>
        <v>0.7</v>
      </c>
      <c r="O22" s="49">
        <f>4*D22/30</f>
        <v>4</v>
      </c>
      <c r="P22" s="49">
        <f>13*D22/30</f>
        <v>13</v>
      </c>
      <c r="Q22" s="49">
        <f>0.008*D22/30</f>
        <v>8.0000000000000002E-3</v>
      </c>
      <c r="R22" s="49">
        <f>0.001*D22/30</f>
        <v>1E-3</v>
      </c>
      <c r="S22" s="49">
        <v>0</v>
      </c>
      <c r="T22" s="49">
        <f>0.22*D22/30</f>
        <v>0.22</v>
      </c>
    </row>
    <row r="23" spans="1:20">
      <c r="A23" s="50" t="s">
        <v>45</v>
      </c>
      <c r="B23" s="51"/>
      <c r="C23" s="51"/>
      <c r="D23" s="52">
        <f t="shared" ref="D23:I23" si="2">SUM(D15:D22)</f>
        <v>925</v>
      </c>
      <c r="E23" s="53">
        <f t="shared" si="2"/>
        <v>98</v>
      </c>
      <c r="F23" s="75">
        <f t="shared" si="2"/>
        <v>49.790000000000013</v>
      </c>
      <c r="G23" s="76">
        <f t="shared" si="2"/>
        <v>42.969333333333331</v>
      </c>
      <c r="H23" s="76">
        <f t="shared" si="2"/>
        <v>131.05333333333334</v>
      </c>
      <c r="I23" s="76">
        <f t="shared" si="2"/>
        <v>1110.7673333333332</v>
      </c>
      <c r="J23" s="75">
        <f t="shared" ref="J23:T23" si="3">SUM(J15:J22)</f>
        <v>0.45400000000000007</v>
      </c>
      <c r="K23" s="75">
        <f t="shared" si="3"/>
        <v>0.26266666666666666</v>
      </c>
      <c r="L23" s="76">
        <f t="shared" si="3"/>
        <v>40.338333333333331</v>
      </c>
      <c r="M23" s="75">
        <f t="shared" si="3"/>
        <v>92.788333333333355</v>
      </c>
      <c r="N23" s="77">
        <f t="shared" si="3"/>
        <v>5.78</v>
      </c>
      <c r="O23" s="76">
        <f t="shared" si="3"/>
        <v>256.79600000000005</v>
      </c>
      <c r="P23" s="76">
        <f t="shared" si="3"/>
        <v>495.00199999999995</v>
      </c>
      <c r="Q23" s="75">
        <f t="shared" si="3"/>
        <v>4.1973333333333338</v>
      </c>
      <c r="R23" s="75">
        <f t="shared" si="3"/>
        <v>1.0466666666666669E-2</v>
      </c>
      <c r="S23" s="76">
        <f t="shared" si="3"/>
        <v>110.90400000000001</v>
      </c>
      <c r="T23" s="75">
        <f t="shared" si="3"/>
        <v>6.894000000000001</v>
      </c>
    </row>
    <row r="24" spans="1:20">
      <c r="A24" s="54" t="s">
        <v>34</v>
      </c>
      <c r="B24" s="55"/>
      <c r="C24" s="55"/>
      <c r="D24" s="56"/>
      <c r="E24" s="57"/>
      <c r="F24" s="58">
        <f t="shared" ref="F24:T24" si="4">F23/F31</f>
        <v>0.55322222222222239</v>
      </c>
      <c r="G24" s="59">
        <f t="shared" si="4"/>
        <v>0.46705797101449276</v>
      </c>
      <c r="H24" s="59">
        <f t="shared" si="4"/>
        <v>0.34217580504786771</v>
      </c>
      <c r="I24" s="59">
        <f t="shared" si="4"/>
        <v>0.40837034313725484</v>
      </c>
      <c r="J24" s="59">
        <f t="shared" si="4"/>
        <v>0.32428571428571434</v>
      </c>
      <c r="K24" s="59">
        <f t="shared" si="4"/>
        <v>0.16416666666666666</v>
      </c>
      <c r="L24" s="59">
        <f t="shared" si="4"/>
        <v>0.57626190476190475</v>
      </c>
      <c r="M24" s="59">
        <f t="shared" si="4"/>
        <v>103.09814814814817</v>
      </c>
      <c r="N24" s="59">
        <f t="shared" si="4"/>
        <v>0.48166666666666669</v>
      </c>
      <c r="O24" s="59">
        <f t="shared" si="4"/>
        <v>0.2139966666666667</v>
      </c>
      <c r="P24" s="59">
        <f t="shared" si="4"/>
        <v>0.4125016666666666</v>
      </c>
      <c r="Q24" s="59">
        <f t="shared" si="4"/>
        <v>0.29980952380952386</v>
      </c>
      <c r="R24" s="59">
        <f t="shared" si="4"/>
        <v>0.10466666666666669</v>
      </c>
      <c r="S24" s="59">
        <f t="shared" si="4"/>
        <v>0.36968000000000001</v>
      </c>
      <c r="T24" s="59">
        <f t="shared" si="4"/>
        <v>0.38300000000000006</v>
      </c>
    </row>
    <row r="25" spans="1:20">
      <c r="A25" s="30" t="s">
        <v>46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</row>
    <row r="26" spans="1:20">
      <c r="A26" s="78"/>
      <c r="B26" s="40"/>
      <c r="C26" s="40"/>
      <c r="D26" s="79"/>
      <c r="E26" s="42"/>
      <c r="F26" s="42"/>
      <c r="G26" s="80"/>
      <c r="H26" s="80"/>
      <c r="I26" s="80"/>
      <c r="J26" s="42"/>
      <c r="K26" s="42"/>
      <c r="L26" s="42"/>
      <c r="M26" s="42"/>
      <c r="N26" s="79"/>
      <c r="O26" s="42"/>
      <c r="P26" s="42"/>
      <c r="Q26" s="80"/>
      <c r="R26" s="42"/>
      <c r="S26" s="80"/>
      <c r="T26" s="42"/>
    </row>
    <row r="27" spans="1:20">
      <c r="A27" s="81"/>
      <c r="B27" s="82"/>
      <c r="C27" s="82"/>
      <c r="D27" s="63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pans="1:20">
      <c r="A28" s="50" t="s">
        <v>47</v>
      </c>
      <c r="B28" s="51"/>
      <c r="C28" s="51"/>
      <c r="D28" s="52">
        <f t="shared" ref="D28:T28" si="5">SUM(D26:D27)</f>
        <v>0</v>
      </c>
      <c r="E28" s="53">
        <f t="shared" si="5"/>
        <v>0</v>
      </c>
      <c r="F28" s="53">
        <f t="shared" si="5"/>
        <v>0</v>
      </c>
      <c r="G28" s="53">
        <f t="shared" si="5"/>
        <v>0</v>
      </c>
      <c r="H28" s="53">
        <f t="shared" si="5"/>
        <v>0</v>
      </c>
      <c r="I28" s="53">
        <f t="shared" si="5"/>
        <v>0</v>
      </c>
      <c r="J28" s="53">
        <f t="shared" si="5"/>
        <v>0</v>
      </c>
      <c r="K28" s="53">
        <f t="shared" si="5"/>
        <v>0</v>
      </c>
      <c r="L28" s="53">
        <f t="shared" si="5"/>
        <v>0</v>
      </c>
      <c r="M28" s="53">
        <f t="shared" si="5"/>
        <v>0</v>
      </c>
      <c r="N28" s="53">
        <f t="shared" si="5"/>
        <v>0</v>
      </c>
      <c r="O28" s="53">
        <f t="shared" si="5"/>
        <v>0</v>
      </c>
      <c r="P28" s="53">
        <f t="shared" si="5"/>
        <v>0</v>
      </c>
      <c r="Q28" s="53">
        <f t="shared" si="5"/>
        <v>0</v>
      </c>
      <c r="R28" s="53">
        <f t="shared" si="5"/>
        <v>0</v>
      </c>
      <c r="S28" s="53">
        <f t="shared" si="5"/>
        <v>0</v>
      </c>
      <c r="T28" s="53">
        <f t="shared" si="5"/>
        <v>0</v>
      </c>
    </row>
    <row r="29" spans="1:20">
      <c r="A29" s="54" t="s">
        <v>34</v>
      </c>
      <c r="B29" s="55"/>
      <c r="C29" s="55"/>
      <c r="D29" s="56"/>
      <c r="E29" s="83"/>
      <c r="F29" s="84">
        <f>F28/F31</f>
        <v>0</v>
      </c>
      <c r="G29" s="59">
        <f t="shared" ref="G29:T29" si="6">G28/G31</f>
        <v>0</v>
      </c>
      <c r="H29" s="59">
        <f t="shared" si="6"/>
        <v>0</v>
      </c>
      <c r="I29" s="59">
        <f t="shared" si="6"/>
        <v>0</v>
      </c>
      <c r="J29" s="59">
        <f t="shared" si="6"/>
        <v>0</v>
      </c>
      <c r="K29" s="59">
        <f t="shared" si="6"/>
        <v>0</v>
      </c>
      <c r="L29" s="59">
        <f t="shared" si="6"/>
        <v>0</v>
      </c>
      <c r="M29" s="59">
        <f t="shared" si="6"/>
        <v>0</v>
      </c>
      <c r="N29" s="59">
        <f t="shared" si="6"/>
        <v>0</v>
      </c>
      <c r="O29" s="59">
        <f t="shared" si="6"/>
        <v>0</v>
      </c>
      <c r="P29" s="59">
        <f t="shared" si="6"/>
        <v>0</v>
      </c>
      <c r="Q29" s="59">
        <f t="shared" si="6"/>
        <v>0</v>
      </c>
      <c r="R29" s="59">
        <f t="shared" si="6"/>
        <v>0</v>
      </c>
      <c r="S29" s="59">
        <f t="shared" si="6"/>
        <v>0</v>
      </c>
      <c r="T29" s="59">
        <f t="shared" si="6"/>
        <v>0</v>
      </c>
    </row>
    <row r="30" spans="1:20">
      <c r="A30" s="50" t="s">
        <v>48</v>
      </c>
      <c r="B30" s="51"/>
      <c r="C30" s="51"/>
      <c r="D30" s="85">
        <f>D23+D12</f>
        <v>1485</v>
      </c>
      <c r="E30" s="86">
        <f>E23+E12</f>
        <v>176.3</v>
      </c>
      <c r="F30" s="75">
        <f t="shared" ref="F30:T30" si="7">SUM(F12,F23,F28)</f>
        <v>66.500000000000014</v>
      </c>
      <c r="G30" s="76">
        <f t="shared" si="7"/>
        <v>55.399333333333331</v>
      </c>
      <c r="H30" s="76">
        <f t="shared" si="7"/>
        <v>199.27333333333337</v>
      </c>
      <c r="I30" s="76">
        <f t="shared" si="7"/>
        <v>1679.0773333333332</v>
      </c>
      <c r="J30" s="75">
        <f t="shared" si="7"/>
        <v>0.71400000000000008</v>
      </c>
      <c r="K30" s="75">
        <f t="shared" si="7"/>
        <v>0.52266666666666661</v>
      </c>
      <c r="L30" s="76">
        <f t="shared" si="7"/>
        <v>63.758333333333326</v>
      </c>
      <c r="M30" s="75">
        <f t="shared" si="7"/>
        <v>92.828333333333362</v>
      </c>
      <c r="N30" s="75">
        <f t="shared" si="7"/>
        <v>6.24</v>
      </c>
      <c r="O30" s="76">
        <f t="shared" si="7"/>
        <v>326.96600000000007</v>
      </c>
      <c r="P30" s="76">
        <f t="shared" si="7"/>
        <v>526.78199999999993</v>
      </c>
      <c r="Q30" s="75">
        <f t="shared" si="7"/>
        <v>4.2743333333333338</v>
      </c>
      <c r="R30" s="87">
        <f t="shared" si="7"/>
        <v>1.4466666666666669E-2</v>
      </c>
      <c r="S30" s="75">
        <f t="shared" si="7"/>
        <v>232.554</v>
      </c>
      <c r="T30" s="75">
        <f t="shared" si="7"/>
        <v>15.254000000000001</v>
      </c>
    </row>
    <row r="31" spans="1:20">
      <c r="A31" s="88" t="s">
        <v>49</v>
      </c>
      <c r="B31" s="89"/>
      <c r="C31" s="89"/>
      <c r="D31" s="90"/>
      <c r="E31" s="91"/>
      <c r="F31" s="47">
        <v>90</v>
      </c>
      <c r="G31" s="73">
        <v>92</v>
      </c>
      <c r="H31" s="73">
        <v>383</v>
      </c>
      <c r="I31" s="73">
        <v>2720</v>
      </c>
      <c r="J31" s="47">
        <v>1.4</v>
      </c>
      <c r="K31" s="47">
        <v>1.6</v>
      </c>
      <c r="L31" s="46">
        <v>70</v>
      </c>
      <c r="M31" s="47">
        <v>0.9</v>
      </c>
      <c r="N31" s="46">
        <v>12</v>
      </c>
      <c r="O31" s="46">
        <v>1200</v>
      </c>
      <c r="P31" s="46">
        <v>1200</v>
      </c>
      <c r="Q31" s="46">
        <v>14</v>
      </c>
      <c r="R31" s="73">
        <v>0.1</v>
      </c>
      <c r="S31" s="46">
        <v>300</v>
      </c>
      <c r="T31" s="47">
        <v>18</v>
      </c>
    </row>
    <row r="32" spans="1:20">
      <c r="A32" s="54" t="s">
        <v>34</v>
      </c>
      <c r="B32" s="55"/>
      <c r="C32" s="55"/>
      <c r="D32" s="56"/>
      <c r="E32" s="83"/>
      <c r="F32" s="84">
        <f t="shared" ref="F32:T32" si="8">F30/F31</f>
        <v>0.73888888888888904</v>
      </c>
      <c r="G32" s="59">
        <f t="shared" si="8"/>
        <v>0.60216666666666663</v>
      </c>
      <c r="H32" s="59">
        <f t="shared" si="8"/>
        <v>0.52029590948651006</v>
      </c>
      <c r="I32" s="59">
        <f t="shared" si="8"/>
        <v>0.61730784313725484</v>
      </c>
      <c r="J32" s="59">
        <f t="shared" si="8"/>
        <v>0.51000000000000012</v>
      </c>
      <c r="K32" s="59">
        <f t="shared" si="8"/>
        <v>0.32666666666666661</v>
      </c>
      <c r="L32" s="59">
        <f t="shared" si="8"/>
        <v>0.91083333333333327</v>
      </c>
      <c r="M32" s="92">
        <f>M30/M31</f>
        <v>103.14259259259262</v>
      </c>
      <c r="N32" s="59">
        <f t="shared" si="8"/>
        <v>0.52</v>
      </c>
      <c r="O32" s="59">
        <f t="shared" si="8"/>
        <v>0.27247166666666672</v>
      </c>
      <c r="P32" s="59">
        <f t="shared" si="8"/>
        <v>0.43898499999999996</v>
      </c>
      <c r="Q32" s="59">
        <f t="shared" si="8"/>
        <v>0.30530952380952386</v>
      </c>
      <c r="R32" s="92">
        <f t="shared" si="8"/>
        <v>0.14466666666666669</v>
      </c>
      <c r="S32" s="59">
        <f t="shared" si="8"/>
        <v>0.77517999999999998</v>
      </c>
      <c r="T32" s="92">
        <f t="shared" si="8"/>
        <v>0.84744444444444456</v>
      </c>
    </row>
  </sheetData>
  <mergeCells count="37">
    <mergeCell ref="A25:T25"/>
    <mergeCell ref="B26:C26"/>
    <mergeCell ref="B27:C27"/>
    <mergeCell ref="A29:D29"/>
    <mergeCell ref="A31:D31"/>
    <mergeCell ref="A32:D32"/>
    <mergeCell ref="B18:C18"/>
    <mergeCell ref="B19:C19"/>
    <mergeCell ref="B20:C20"/>
    <mergeCell ref="B21:C21"/>
    <mergeCell ref="B22:C22"/>
    <mergeCell ref="A24:D24"/>
    <mergeCell ref="B11:C11"/>
    <mergeCell ref="A13:D13"/>
    <mergeCell ref="A14:T14"/>
    <mergeCell ref="B15:C15"/>
    <mergeCell ref="B16:C16"/>
    <mergeCell ref="B17:C17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2025-01-28T12:09:11Z</dcterms:created>
  <dcterms:modified xsi:type="dcterms:W3CDTF">2025-01-28T12:09:30Z</dcterms:modified>
</cp:coreProperties>
</file>