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Q22" i="1" s="1"/>
  <c r="M21" i="1"/>
  <c r="M22" i="1" s="1"/>
  <c r="L21" i="1"/>
  <c r="L22" i="1" s="1"/>
  <c r="E21" i="1"/>
  <c r="E22" i="1" s="1"/>
  <c r="D21" i="1"/>
  <c r="T20" i="1"/>
  <c r="S20" i="1"/>
  <c r="R20" i="1"/>
  <c r="R21" i="1" s="1"/>
  <c r="R22" i="1" s="1"/>
  <c r="Q20" i="1"/>
  <c r="P20" i="1"/>
  <c r="O20" i="1"/>
  <c r="N20" i="1"/>
  <c r="K20" i="1"/>
  <c r="J20" i="1"/>
  <c r="H20" i="1"/>
  <c r="I20" i="1" s="1"/>
  <c r="G20" i="1"/>
  <c r="F20" i="1"/>
  <c r="T17" i="1"/>
  <c r="T21" i="1" s="1"/>
  <c r="T22" i="1" s="1"/>
  <c r="S17" i="1"/>
  <c r="S21" i="1" s="1"/>
  <c r="S22" i="1" s="1"/>
  <c r="R17" i="1"/>
  <c r="P17" i="1"/>
  <c r="P21" i="1" s="1"/>
  <c r="P22" i="1" s="1"/>
  <c r="O17" i="1"/>
  <c r="O21" i="1" s="1"/>
  <c r="O22" i="1" s="1"/>
  <c r="N17" i="1"/>
  <c r="N21" i="1" s="1"/>
  <c r="N22" i="1" s="1"/>
  <c r="M17" i="1"/>
  <c r="K17" i="1"/>
  <c r="K21" i="1" s="1"/>
  <c r="K22" i="1" s="1"/>
  <c r="J17" i="1"/>
  <c r="J21" i="1" s="1"/>
  <c r="J22" i="1" s="1"/>
  <c r="I17" i="1"/>
  <c r="I21" i="1" s="1"/>
  <c r="I22" i="1" s="1"/>
  <c r="H17" i="1"/>
  <c r="H21" i="1" s="1"/>
  <c r="H22" i="1" s="1"/>
  <c r="G17" i="1"/>
  <c r="G21" i="1" s="1"/>
  <c r="G22" i="1" s="1"/>
  <c r="F17" i="1"/>
  <c r="F21" i="1" s="1"/>
  <c r="F22" i="1" s="1"/>
  <c r="T12" i="1"/>
  <c r="M12" i="1"/>
  <c r="T11" i="1"/>
  <c r="S11" i="1"/>
  <c r="S12" i="1" s="1"/>
  <c r="O11" i="1"/>
  <c r="O12" i="1" s="1"/>
  <c r="M11" i="1"/>
  <c r="E11" i="1"/>
  <c r="D11" i="1"/>
  <c r="I10" i="1"/>
  <c r="T9" i="1"/>
  <c r="R9" i="1"/>
  <c r="Q9" i="1"/>
  <c r="Q11" i="1" s="1"/>
  <c r="Q12" i="1" s="1"/>
  <c r="P9" i="1"/>
  <c r="P11" i="1" s="1"/>
  <c r="P12" i="1" s="1"/>
  <c r="O9" i="1"/>
  <c r="N9" i="1"/>
  <c r="N11" i="1" s="1"/>
  <c r="N12" i="1" s="1"/>
  <c r="L9" i="1"/>
  <c r="L11" i="1" s="1"/>
  <c r="L12" i="1" s="1"/>
  <c r="K9" i="1"/>
  <c r="K11" i="1" s="1"/>
  <c r="K12" i="1" s="1"/>
  <c r="J9" i="1"/>
  <c r="J11" i="1" s="1"/>
  <c r="J12" i="1" s="1"/>
  <c r="H9" i="1"/>
  <c r="H11" i="1" s="1"/>
  <c r="H12" i="1" s="1"/>
  <c r="G9" i="1"/>
  <c r="G11" i="1" s="1"/>
  <c r="G12" i="1" s="1"/>
  <c r="F9" i="1"/>
  <c r="F11" i="1" s="1"/>
  <c r="F12" i="1" s="1"/>
  <c r="R8" i="1"/>
  <c r="R11" i="1" s="1"/>
  <c r="R12" i="1" s="1"/>
  <c r="I9" i="1" l="1"/>
  <c r="I11" i="1" s="1"/>
  <c r="I12" i="1" s="1"/>
</calcChain>
</file>

<file path=xl/sharedStrings.xml><?xml version="1.0" encoding="utf-8"?>
<sst xmlns="http://schemas.openxmlformats.org/spreadsheetml/2006/main" count="45" uniqueCount="41">
  <si>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</si>
  <si>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</si>
  <si>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</si>
  <si>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</si>
  <si>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</si>
  <si>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</si>
  <si>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</si>
  <si>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</si>
  <si>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</si>
  <si>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</si>
  <si>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</si>
  <si>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</si>
  <si>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</si>
  <si>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</si>
  <si>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</si>
  <si>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</si>
  <si>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</si>
  <si>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</si>
  <si>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</si>
  <si>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</si>
  <si>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</si>
  <si>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</si>
  <si>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</si>
  <si>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</si>
  <si>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</si>
  <si>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</si>
  <si>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</si>
  <si>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</si>
  <si>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>Батон нарезка</t>
  </si>
  <si>
    <t>Чай с лимоном 200/5</t>
  </si>
  <si>
    <t xml:space="preserve">Итого за Завтрак </t>
  </si>
  <si>
    <t>% от суточной нормы</t>
  </si>
  <si>
    <t>Обед (полноценный рацион питания)</t>
  </si>
  <si>
    <t xml:space="preserve">Салат из свеклы с маслом растительным </t>
  </si>
  <si>
    <t>Суп картофельный с горохом на м/б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</si>
  <si>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</si>
  <si>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</si>
  <si>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</si>
  <si>
    <t>Хлеб пшеничный</t>
  </si>
  <si>
    <t>Хлеб ржано-пшеничный</t>
  </si>
  <si>
    <t>Итого за Обед (полноценный рацион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</si>
</sst>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inden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Alignment="1">
      <alignment horizontal="center" vertical="top" wrapText="1"/>
    </xf>
    <xf numFmtId="2" fontId="5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1" fillId="2" borderId="11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top"/>
    </xf>
    <xf numFmtId="2" fontId="5" fillId="2" borderId="8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65" fontId="3" fillId="2" borderId="11" xfId="0" applyNumberFormat="1" applyFont="1" applyFill="1" applyBorder="1" applyAlignment="1">
      <alignment horizontal="center" vertical="top"/>
    </xf>
    <xf numFmtId="0" fontId="4" fillId="2" borderId="0" xfId="0" applyFont="1" applyFill="1"/>
    <xf numFmtId="10" fontId="2" fillId="2" borderId="5" xfId="0" applyNumberFormat="1" applyFont="1" applyFill="1" applyBorder="1" applyAlignment="1">
      <alignment horizontal="left"/>
    </xf>
    <xf numFmtId="10" fontId="2" fillId="2" borderId="6" xfId="0" applyNumberFormat="1" applyFont="1" applyFill="1" applyBorder="1" applyAlignment="1">
      <alignment horizontal="left"/>
    </xf>
    <xf numFmtId="10" fontId="2" fillId="2" borderId="7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left"/>
    </xf>
    <xf numFmtId="10" fontId="2" fillId="2" borderId="6" xfId="0" applyNumberFormat="1" applyFont="1" applyFill="1" applyBorder="1" applyAlignment="1">
      <alignment horizontal="center" vertical="top"/>
    </xf>
    <xf numFmtId="10" fontId="2" fillId="2" borderId="11" xfId="0" applyNumberFormat="1" applyFont="1" applyFill="1" applyBorder="1" applyAlignment="1">
      <alignment horizontal="center" vertical="top"/>
    </xf>
    <xf numFmtId="166" fontId="2" fillId="2" borderId="11" xfId="0" applyNumberFormat="1" applyFont="1" applyFill="1" applyBorder="1" applyAlignment="1">
      <alignment horizontal="center" vertical="top"/>
    </xf>
    <xf numFmtId="165" fontId="3" fillId="2" borderId="8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" fontId="1" fillId="3" borderId="12" xfId="1" applyNumberFormat="1" applyFont="1" applyFill="1" applyBorder="1" applyAlignment="1">
      <alignment horizontal="center" vertical="center"/>
    </xf>
    <xf numFmtId="0" fontId="1" fillId="3" borderId="12" xfId="1" applyNumberFormat="1" applyFont="1" applyFill="1" applyBorder="1" applyAlignment="1">
      <alignment horizontal="left" vertical="center" wrapText="1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1" fontId="1" fillId="3" borderId="0" xfId="1" applyNumberFormat="1" applyFont="1" applyFill="1" applyBorder="1" applyAlignment="1">
      <alignment horizontal="center" vertical="center"/>
    </xf>
    <xf numFmtId="0" fontId="1" fillId="3" borderId="0" xfId="1" applyNumberFormat="1" applyFont="1" applyFill="1" applyBorder="1" applyAlignment="1">
      <alignment horizontal="left" vertical="center" wrapText="1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165" fontId="2" fillId="2" borderId="11" xfId="0" applyNumberFormat="1" applyFont="1" applyFill="1" applyBorder="1" applyAlignment="1">
      <alignment horizontal="center" vertical="top"/>
    </xf>
    <xf numFmtId="1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Q25" sqref="Q25"/>
    </sheetView>
  </sheetViews>
  <sheetFormatPr defaultRowHeight="14.4" x14ac:dyDescent="0.3"/>
  <sheetData>
    <row r="1" spans="1:21" s="8" customFormat="1" ht="11.25" customHeight="1" x14ac:dyDescent="0.2">
      <c r="A1" s="1"/>
      <c r="B1" s="1"/>
      <c r="C1" s="1"/>
      <c r="D1" s="2" t="s">
        <v>0</v>
      </c>
      <c r="E1" s="2"/>
      <c r="F1" s="2"/>
      <c r="G1" s="3">
        <v>1</v>
      </c>
      <c r="H1" s="4"/>
      <c r="I1" s="5"/>
      <c r="J1" s="5"/>
      <c r="K1" s="5"/>
      <c r="L1" s="2" t="s">
        <v>1</v>
      </c>
      <c r="M1" s="2"/>
      <c r="N1" s="6"/>
      <c r="O1" s="6"/>
      <c r="P1" s="6"/>
      <c r="Q1" s="6"/>
      <c r="R1" s="6"/>
      <c r="S1" s="6"/>
      <c r="T1" s="6"/>
      <c r="U1" s="7"/>
    </row>
    <row r="2" spans="1:21" s="8" customFormat="1" ht="21.75" customHeight="1" x14ac:dyDescent="0.2">
      <c r="A2" s="9" t="s">
        <v>2</v>
      </c>
      <c r="B2" s="10" t="s">
        <v>3</v>
      </c>
      <c r="C2" s="11"/>
      <c r="D2" s="9" t="s">
        <v>4</v>
      </c>
      <c r="E2" s="12"/>
      <c r="F2" s="13" t="s">
        <v>5</v>
      </c>
      <c r="G2" s="14"/>
      <c r="H2" s="15"/>
      <c r="I2" s="9" t="s">
        <v>6</v>
      </c>
      <c r="J2" s="13" t="s">
        <v>7</v>
      </c>
      <c r="K2" s="14"/>
      <c r="L2" s="14"/>
      <c r="M2" s="14"/>
      <c r="N2" s="15"/>
      <c r="O2" s="13" t="s">
        <v>8</v>
      </c>
      <c r="P2" s="14"/>
      <c r="Q2" s="14"/>
      <c r="R2" s="14"/>
      <c r="S2" s="14"/>
      <c r="T2" s="15"/>
      <c r="U2" s="16"/>
    </row>
    <row r="3" spans="1:21" s="8" customFormat="1" ht="21" customHeight="1" x14ac:dyDescent="0.2">
      <c r="A3" s="17"/>
      <c r="B3" s="18"/>
      <c r="C3" s="19"/>
      <c r="D3" s="17"/>
      <c r="E3" s="20"/>
      <c r="F3" s="21" t="s">
        <v>9</v>
      </c>
      <c r="G3" s="22" t="s">
        <v>10</v>
      </c>
      <c r="H3" s="22" t="s">
        <v>11</v>
      </c>
      <c r="I3" s="17"/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16"/>
    </row>
    <row r="4" spans="1:21" s="8" customFormat="1" ht="11.25" customHeight="1" x14ac:dyDescent="0.2">
      <c r="A4" s="23">
        <v>1</v>
      </c>
      <c r="B4" s="24">
        <v>2</v>
      </c>
      <c r="C4" s="25"/>
      <c r="D4" s="26">
        <v>3</v>
      </c>
      <c r="E4" s="26"/>
      <c r="F4" s="27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8"/>
    </row>
    <row r="5" spans="1:21" s="8" customFormat="1" ht="11.25" customHeight="1" x14ac:dyDescent="0.2">
      <c r="A5" s="29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32"/>
    </row>
    <row r="6" spans="1:21" s="40" customFormat="1" ht="20.25" customHeight="1" x14ac:dyDescent="0.2">
      <c r="A6" s="33" t="s">
        <v>24</v>
      </c>
      <c r="B6" s="34" t="s">
        <v>25</v>
      </c>
      <c r="C6" s="35"/>
      <c r="D6" s="36">
        <v>60</v>
      </c>
      <c r="E6" s="36">
        <v>6.73</v>
      </c>
      <c r="F6" s="37">
        <v>1.5669999999999999</v>
      </c>
      <c r="G6" s="37">
        <v>12.032999999999999</v>
      </c>
      <c r="H6" s="37">
        <v>8.7829999999999995</v>
      </c>
      <c r="I6" s="37">
        <v>149.69999999999999</v>
      </c>
      <c r="J6" s="38">
        <v>0.05</v>
      </c>
      <c r="K6" s="37">
        <v>0.05</v>
      </c>
      <c r="L6" s="37">
        <v>20.667000000000002</v>
      </c>
      <c r="M6" s="38">
        <v>2E-3</v>
      </c>
      <c r="N6" s="36">
        <v>2.5</v>
      </c>
      <c r="O6" s="37">
        <v>32.832999999999998</v>
      </c>
      <c r="P6" s="37">
        <v>33.85</v>
      </c>
      <c r="Q6" s="38">
        <v>0.5</v>
      </c>
      <c r="R6" s="38">
        <v>2E-3</v>
      </c>
      <c r="S6" s="37">
        <v>16.632999999999999</v>
      </c>
      <c r="T6" s="37">
        <v>0.56699999999999995</v>
      </c>
      <c r="U6" s="39"/>
    </row>
    <row r="7" spans="1:21" s="40" customFormat="1" ht="12" customHeight="1" x14ac:dyDescent="0.2">
      <c r="A7" s="23">
        <v>291</v>
      </c>
      <c r="B7" s="34" t="s">
        <v>26</v>
      </c>
      <c r="C7" s="35"/>
      <c r="D7" s="41">
        <v>220</v>
      </c>
      <c r="E7" s="42">
        <v>52.19</v>
      </c>
      <c r="F7" s="42">
        <v>20.492999999999999</v>
      </c>
      <c r="G7" s="42">
        <v>23.95</v>
      </c>
      <c r="H7" s="42">
        <v>43.295999999999999</v>
      </c>
      <c r="I7" s="42">
        <v>470.77</v>
      </c>
      <c r="J7" s="42">
        <v>0.748</v>
      </c>
      <c r="K7" s="42">
        <v>0.72599999999999998</v>
      </c>
      <c r="L7" s="42">
        <v>3.93</v>
      </c>
      <c r="M7" s="42">
        <v>0.42</v>
      </c>
      <c r="N7" s="43">
        <v>0</v>
      </c>
      <c r="O7" s="42">
        <v>40.600999999999999</v>
      </c>
      <c r="P7" s="42">
        <v>276.51</v>
      </c>
      <c r="Q7" s="41">
        <v>0</v>
      </c>
      <c r="R7" s="41">
        <v>0</v>
      </c>
      <c r="S7" s="42">
        <v>59.026000000000003</v>
      </c>
      <c r="T7" s="42">
        <v>2.5409999999999999</v>
      </c>
      <c r="U7" s="44"/>
    </row>
    <row r="8" spans="1:21" s="40" customFormat="1" ht="11.25" customHeight="1" x14ac:dyDescent="0.2">
      <c r="A8" s="45">
        <v>41</v>
      </c>
      <c r="B8" s="34" t="s">
        <v>27</v>
      </c>
      <c r="C8" s="35"/>
      <c r="D8" s="41">
        <v>9</v>
      </c>
      <c r="E8" s="42">
        <v>11.46</v>
      </c>
      <c r="F8" s="42">
        <v>1.6</v>
      </c>
      <c r="G8" s="46">
        <v>1.72</v>
      </c>
      <c r="H8" s="46">
        <v>2.4E-2</v>
      </c>
      <c r="I8" s="46">
        <v>21.36</v>
      </c>
      <c r="J8" s="46">
        <v>0</v>
      </c>
      <c r="K8" s="46">
        <v>2E-3</v>
      </c>
      <c r="L8" s="46">
        <v>0</v>
      </c>
      <c r="M8" s="46">
        <v>35.4</v>
      </c>
      <c r="N8" s="46">
        <v>0</v>
      </c>
      <c r="O8" s="46">
        <v>0.6</v>
      </c>
      <c r="P8" s="46">
        <v>1.2</v>
      </c>
      <c r="Q8" s="46">
        <v>1E-3</v>
      </c>
      <c r="R8" s="46">
        <f>0.001*D8/30</f>
        <v>3.0000000000000003E-4</v>
      </c>
      <c r="S8" s="46">
        <v>0</v>
      </c>
      <c r="T8" s="46">
        <v>0</v>
      </c>
      <c r="U8" s="44"/>
    </row>
    <row r="9" spans="1:21" s="40" customFormat="1" ht="11.25" customHeight="1" x14ac:dyDescent="0.2">
      <c r="A9" s="45" t="s">
        <v>24</v>
      </c>
      <c r="B9" s="34" t="s">
        <v>28</v>
      </c>
      <c r="C9" s="35"/>
      <c r="D9" s="41">
        <v>30</v>
      </c>
      <c r="E9" s="42">
        <v>3.39</v>
      </c>
      <c r="F9" s="42">
        <f>1.52*D9/30</f>
        <v>1.52</v>
      </c>
      <c r="G9" s="46">
        <f>0.16*D9/30</f>
        <v>0.16</v>
      </c>
      <c r="H9" s="46">
        <f>9.84*D9/30</f>
        <v>9.84</v>
      </c>
      <c r="I9" s="46">
        <f>F9*4+G9*9+H9*4</f>
        <v>46.879999999999995</v>
      </c>
      <c r="J9" s="46">
        <f>0.02*D9/30</f>
        <v>0.02</v>
      </c>
      <c r="K9" s="46">
        <f>0.01*D9/30</f>
        <v>0.01</v>
      </c>
      <c r="L9" s="46">
        <f>0.44*D9/30</f>
        <v>0.44</v>
      </c>
      <c r="M9" s="46">
        <v>0</v>
      </c>
      <c r="N9" s="46">
        <f>0.7*D9/30</f>
        <v>0.7</v>
      </c>
      <c r="O9" s="46">
        <f>4*D9/30</f>
        <v>4</v>
      </c>
      <c r="P9" s="46">
        <f>13*D9/30</f>
        <v>13</v>
      </c>
      <c r="Q9" s="46">
        <f>0.008*D9/30</f>
        <v>8.0000000000000002E-3</v>
      </c>
      <c r="R9" s="46">
        <f>0.001*D9/30</f>
        <v>1E-3</v>
      </c>
      <c r="S9" s="46">
        <v>0</v>
      </c>
      <c r="T9" s="46">
        <f>0.22*D9/30</f>
        <v>0.22</v>
      </c>
      <c r="U9" s="44"/>
    </row>
    <row r="10" spans="1:21" s="40" customFormat="1" ht="12.75" customHeight="1" x14ac:dyDescent="0.2">
      <c r="A10" s="23">
        <v>377</v>
      </c>
      <c r="B10" s="47" t="s">
        <v>29</v>
      </c>
      <c r="C10" s="47"/>
      <c r="D10" s="41">
        <v>205</v>
      </c>
      <c r="E10" s="42">
        <v>4.53</v>
      </c>
      <c r="F10" s="42">
        <v>0.26</v>
      </c>
      <c r="G10" s="42">
        <v>0.06</v>
      </c>
      <c r="H10" s="42">
        <v>15.22</v>
      </c>
      <c r="I10" s="42">
        <f>F10*4+G10*9+H10*4</f>
        <v>62.46</v>
      </c>
      <c r="J10" s="42">
        <v>0</v>
      </c>
      <c r="K10" s="42">
        <v>0.01</v>
      </c>
      <c r="L10" s="42">
        <v>2.9</v>
      </c>
      <c r="M10" s="43">
        <v>0</v>
      </c>
      <c r="N10" s="42">
        <v>0.06</v>
      </c>
      <c r="O10" s="42">
        <v>8.0500000000000007</v>
      </c>
      <c r="P10" s="42">
        <v>9.7799999999999994</v>
      </c>
      <c r="Q10" s="42">
        <v>1.7000000000000001E-2</v>
      </c>
      <c r="R10" s="46">
        <v>0</v>
      </c>
      <c r="S10" s="42">
        <v>5.24</v>
      </c>
      <c r="T10" s="42">
        <v>0.87</v>
      </c>
      <c r="U10" s="44"/>
    </row>
    <row r="11" spans="1:21" s="53" customFormat="1" ht="11.25" customHeight="1" x14ac:dyDescent="0.2">
      <c r="A11" s="48" t="s">
        <v>30</v>
      </c>
      <c r="B11" s="49"/>
      <c r="C11" s="49"/>
      <c r="D11" s="50">
        <f t="shared" ref="D11:T11" si="0">SUM(D6:D10)</f>
        <v>524</v>
      </c>
      <c r="E11" s="51">
        <f t="shared" si="0"/>
        <v>78.3</v>
      </c>
      <c r="F11" s="51">
        <f t="shared" si="0"/>
        <v>25.44</v>
      </c>
      <c r="G11" s="51">
        <f t="shared" si="0"/>
        <v>37.922999999999995</v>
      </c>
      <c r="H11" s="51">
        <f t="shared" si="0"/>
        <v>77.162999999999997</v>
      </c>
      <c r="I11" s="51">
        <f t="shared" si="0"/>
        <v>751.17000000000007</v>
      </c>
      <c r="J11" s="51">
        <f t="shared" si="0"/>
        <v>0.81800000000000006</v>
      </c>
      <c r="K11" s="51">
        <f t="shared" si="0"/>
        <v>0.79800000000000004</v>
      </c>
      <c r="L11" s="51">
        <f t="shared" si="0"/>
        <v>27.937000000000001</v>
      </c>
      <c r="M11" s="51">
        <f t="shared" si="0"/>
        <v>35.821999999999996</v>
      </c>
      <c r="N11" s="51">
        <f t="shared" si="0"/>
        <v>3.2600000000000002</v>
      </c>
      <c r="O11" s="51">
        <f t="shared" si="0"/>
        <v>86.083999999999989</v>
      </c>
      <c r="P11" s="51">
        <f t="shared" si="0"/>
        <v>334.34</v>
      </c>
      <c r="Q11" s="51">
        <f t="shared" si="0"/>
        <v>0.52600000000000002</v>
      </c>
      <c r="R11" s="51">
        <f t="shared" si="0"/>
        <v>3.3E-3</v>
      </c>
      <c r="S11" s="51">
        <f t="shared" si="0"/>
        <v>80.899000000000001</v>
      </c>
      <c r="T11" s="51">
        <f t="shared" si="0"/>
        <v>4.1979999999999995</v>
      </c>
      <c r="U11" s="52"/>
    </row>
    <row r="12" spans="1:21" s="53" customFormat="1" ht="11.25" customHeight="1" x14ac:dyDescent="0.2">
      <c r="A12" s="54" t="s">
        <v>31</v>
      </c>
      <c r="B12" s="55"/>
      <c r="C12" s="55"/>
      <c r="D12" s="56"/>
      <c r="E12" s="57"/>
      <c r="F12" s="58" t="e">
        <f t="shared" ref="F12:T12" si="1">F11/F29</f>
        <v>#DIV/0!</v>
      </c>
      <c r="G12" s="59" t="e">
        <f t="shared" si="1"/>
        <v>#DIV/0!</v>
      </c>
      <c r="H12" s="59" t="e">
        <f t="shared" si="1"/>
        <v>#DIV/0!</v>
      </c>
      <c r="I12" s="59" t="e">
        <f t="shared" si="1"/>
        <v>#DIV/0!</v>
      </c>
      <c r="J12" s="59" t="e">
        <f t="shared" si="1"/>
        <v>#DIV/0!</v>
      </c>
      <c r="K12" s="59" t="e">
        <f t="shared" si="1"/>
        <v>#DIV/0!</v>
      </c>
      <c r="L12" s="59" t="e">
        <f t="shared" si="1"/>
        <v>#DIV/0!</v>
      </c>
      <c r="M12" s="59" t="e">
        <f t="shared" si="1"/>
        <v>#DIV/0!</v>
      </c>
      <c r="N12" s="59" t="e">
        <f t="shared" si="1"/>
        <v>#DIV/0!</v>
      </c>
      <c r="O12" s="60" t="e">
        <f t="shared" si="1"/>
        <v>#DIV/0!</v>
      </c>
      <c r="P12" s="59" t="e">
        <f t="shared" si="1"/>
        <v>#DIV/0!</v>
      </c>
      <c r="Q12" s="59" t="e">
        <f t="shared" si="1"/>
        <v>#DIV/0!</v>
      </c>
      <c r="R12" s="59" t="e">
        <f t="shared" si="1"/>
        <v>#DIV/0!</v>
      </c>
      <c r="S12" s="59" t="e">
        <f t="shared" si="1"/>
        <v>#DIV/0!</v>
      </c>
      <c r="T12" s="60" t="e">
        <f t="shared" si="1"/>
        <v>#DIV/0!</v>
      </c>
      <c r="U12" s="61"/>
    </row>
    <row r="13" spans="1:21" s="53" customFormat="1" ht="11.25" customHeight="1" x14ac:dyDescent="0.2">
      <c r="A13" s="29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2"/>
    </row>
    <row r="14" spans="1:21" s="40" customFormat="1" ht="20.25" customHeight="1" x14ac:dyDescent="0.2">
      <c r="A14" s="45">
        <v>52</v>
      </c>
      <c r="B14" s="34" t="s">
        <v>33</v>
      </c>
      <c r="C14" s="35"/>
      <c r="D14" s="41">
        <v>100</v>
      </c>
      <c r="E14" s="42">
        <v>8.94</v>
      </c>
      <c r="F14" s="42">
        <v>1.4333333333333333</v>
      </c>
      <c r="G14" s="42">
        <v>5.083333333333333</v>
      </c>
      <c r="H14" s="42">
        <v>8.5500000000000007</v>
      </c>
      <c r="I14" s="42">
        <v>85.683333333333337</v>
      </c>
      <c r="J14" s="42">
        <v>1.6666666666666666E-2</v>
      </c>
      <c r="K14" s="42">
        <v>3.3333333333333333E-2</v>
      </c>
      <c r="L14" s="62">
        <v>9.5</v>
      </c>
      <c r="M14" s="42">
        <v>1.6666666666666666E-2</v>
      </c>
      <c r="N14" s="42">
        <v>0.16666666666666666</v>
      </c>
      <c r="O14" s="42">
        <v>44.35</v>
      </c>
      <c r="P14" s="42">
        <v>42.733333333333334</v>
      </c>
      <c r="Q14" s="42">
        <v>0.71666666666666667</v>
      </c>
      <c r="R14" s="46">
        <v>1.6666666666666666E-2</v>
      </c>
      <c r="S14" s="62">
        <v>21.45</v>
      </c>
      <c r="T14" s="42">
        <v>1.4</v>
      </c>
      <c r="U14" s="39"/>
    </row>
    <row r="15" spans="1:21" s="40" customFormat="1" ht="15" customHeight="1" x14ac:dyDescent="0.2">
      <c r="A15" s="23">
        <v>102</v>
      </c>
      <c r="B15" s="34" t="s">
        <v>34</v>
      </c>
      <c r="C15" s="35"/>
      <c r="D15" s="43">
        <v>250</v>
      </c>
      <c r="E15" s="42">
        <v>10.52</v>
      </c>
      <c r="F15" s="42">
        <v>6.22</v>
      </c>
      <c r="G15" s="42">
        <v>3.99</v>
      </c>
      <c r="H15" s="42">
        <v>21.73</v>
      </c>
      <c r="I15" s="42">
        <v>147.71</v>
      </c>
      <c r="J15" s="42">
        <v>0.27</v>
      </c>
      <c r="K15" s="42">
        <v>0.09</v>
      </c>
      <c r="L15" s="42">
        <v>9</v>
      </c>
      <c r="M15" s="46">
        <v>1E-3</v>
      </c>
      <c r="N15" s="42">
        <v>0.25700000000000001</v>
      </c>
      <c r="O15" s="42">
        <v>54.13</v>
      </c>
      <c r="P15" s="42">
        <v>183.2</v>
      </c>
      <c r="Q15" s="42">
        <v>1.157</v>
      </c>
      <c r="R15" s="46">
        <v>1.2999999999999999E-2</v>
      </c>
      <c r="S15" s="42">
        <v>49.63</v>
      </c>
      <c r="T15" s="42">
        <v>1.03</v>
      </c>
      <c r="U15" s="44"/>
    </row>
    <row r="16" spans="1:21" s="40" customFormat="1" ht="24.75" customHeight="1" x14ac:dyDescent="0.2">
      <c r="A16" s="33">
        <v>261</v>
      </c>
      <c r="B16" s="34" t="s">
        <v>35</v>
      </c>
      <c r="C16" s="35"/>
      <c r="D16" s="36">
        <v>130</v>
      </c>
      <c r="E16" s="37">
        <v>50.62</v>
      </c>
      <c r="F16" s="37">
        <v>33.090000000000003</v>
      </c>
      <c r="G16" s="37">
        <v>27.34</v>
      </c>
      <c r="H16" s="37">
        <v>8.82</v>
      </c>
      <c r="I16" s="37">
        <v>414.37</v>
      </c>
      <c r="J16" s="38">
        <v>0.09</v>
      </c>
      <c r="K16" s="37">
        <v>0</v>
      </c>
      <c r="L16" s="37">
        <v>4.4999999999999998E-2</v>
      </c>
      <c r="M16" s="38">
        <v>80.62</v>
      </c>
      <c r="N16" s="38">
        <v>0</v>
      </c>
      <c r="O16" s="37">
        <v>102.19</v>
      </c>
      <c r="P16" s="37">
        <v>249.19</v>
      </c>
      <c r="Q16" s="38">
        <v>0</v>
      </c>
      <c r="R16" s="38">
        <v>0</v>
      </c>
      <c r="S16" s="37">
        <v>38.07</v>
      </c>
      <c r="T16" s="37">
        <v>3.04</v>
      </c>
      <c r="U16" s="39"/>
    </row>
    <row r="17" spans="1:21" s="40" customFormat="1" ht="12.75" customHeight="1" x14ac:dyDescent="0.2">
      <c r="A17" s="45">
        <v>171</v>
      </c>
      <c r="B17" s="34" t="s">
        <v>36</v>
      </c>
      <c r="C17" s="35"/>
      <c r="D17" s="41">
        <v>180</v>
      </c>
      <c r="E17" s="42">
        <v>18.010000000000002</v>
      </c>
      <c r="F17" s="42">
        <f>6.57*D17/150</f>
        <v>7.8840000000000012</v>
      </c>
      <c r="G17" s="42">
        <f>4.19*D17/150</f>
        <v>5.0280000000000005</v>
      </c>
      <c r="H17" s="42">
        <f>32.32*D17/150</f>
        <v>38.783999999999999</v>
      </c>
      <c r="I17" s="42">
        <f>F17*4+G17*9+H17*4</f>
        <v>231.92400000000001</v>
      </c>
      <c r="J17" s="46">
        <f>0.06*D17/150</f>
        <v>7.1999999999999995E-2</v>
      </c>
      <c r="K17" s="46">
        <f>0.03*D17/150</f>
        <v>3.5999999999999997E-2</v>
      </c>
      <c r="L17" s="43">
        <v>0</v>
      </c>
      <c r="M17" s="46">
        <f>0.03*D17/150</f>
        <v>3.5999999999999997E-2</v>
      </c>
      <c r="N17" s="43">
        <f>2.55*D17/150</f>
        <v>3.0599999999999996</v>
      </c>
      <c r="O17" s="42">
        <f>18.12*D17/150</f>
        <v>21.744000000000003</v>
      </c>
      <c r="P17" s="42">
        <f>157.03*D17/150</f>
        <v>188.43600000000001</v>
      </c>
      <c r="Q17" s="46">
        <v>1.0680000000000001</v>
      </c>
      <c r="R17" s="46">
        <f>0.00135*D17/150</f>
        <v>1.6200000000000001E-3</v>
      </c>
      <c r="S17" s="42">
        <f>104.45*D17/150</f>
        <v>125.34</v>
      </c>
      <c r="T17" s="42">
        <f>3.55*D17/150</f>
        <v>4.26</v>
      </c>
      <c r="U17" s="44"/>
    </row>
    <row r="18" spans="1:21" s="40" customFormat="1" ht="10.199999999999999" x14ac:dyDescent="0.2">
      <c r="A18" s="63">
        <v>345</v>
      </c>
      <c r="B18" s="64" t="s">
        <v>37</v>
      </c>
      <c r="C18" s="64"/>
      <c r="D18" s="65">
        <v>200</v>
      </c>
      <c r="E18" s="66">
        <v>4.9000000000000004</v>
      </c>
      <c r="F18" s="66">
        <v>0.06</v>
      </c>
      <c r="G18" s="66">
        <v>0.02</v>
      </c>
      <c r="H18" s="66">
        <v>20.73</v>
      </c>
      <c r="I18" s="66">
        <v>83.34</v>
      </c>
      <c r="J18" s="66">
        <v>0</v>
      </c>
      <c r="K18" s="66">
        <v>0</v>
      </c>
      <c r="L18" s="66">
        <v>2.5</v>
      </c>
      <c r="M18" s="66">
        <v>4.0000000000000001E-3</v>
      </c>
      <c r="N18" s="66">
        <v>0.2</v>
      </c>
      <c r="O18" s="66">
        <v>4</v>
      </c>
      <c r="P18" s="66">
        <v>3.3</v>
      </c>
      <c r="Q18" s="66">
        <v>0.08</v>
      </c>
      <c r="R18" s="66">
        <v>1E-3</v>
      </c>
      <c r="S18" s="66">
        <v>1.7</v>
      </c>
      <c r="T18" s="66">
        <v>0.15</v>
      </c>
      <c r="U18" s="44"/>
    </row>
    <row r="19" spans="1:21" s="40" customFormat="1" ht="20.399999999999999" x14ac:dyDescent="0.2">
      <c r="A19" s="67" t="s">
        <v>24</v>
      </c>
      <c r="B19" s="68" t="s">
        <v>38</v>
      </c>
      <c r="C19" s="68"/>
      <c r="D19" s="69">
        <v>30</v>
      </c>
      <c r="E19" s="70">
        <v>2.25</v>
      </c>
      <c r="F19" s="70">
        <v>1.52</v>
      </c>
      <c r="G19" s="70">
        <v>0.16</v>
      </c>
      <c r="H19" s="70">
        <v>9.84</v>
      </c>
      <c r="I19" s="70">
        <v>46.88</v>
      </c>
      <c r="J19" s="70">
        <v>0.02</v>
      </c>
      <c r="K19" s="70">
        <v>0.04</v>
      </c>
      <c r="L19" s="70">
        <v>0</v>
      </c>
      <c r="M19" s="70">
        <v>0</v>
      </c>
      <c r="N19" s="70">
        <v>2.4</v>
      </c>
      <c r="O19" s="70">
        <v>14</v>
      </c>
      <c r="P19" s="70">
        <v>63.2</v>
      </c>
      <c r="Q19" s="70">
        <v>1.2</v>
      </c>
      <c r="R19" s="70">
        <v>1E-3</v>
      </c>
      <c r="S19" s="70">
        <v>0</v>
      </c>
      <c r="T19" s="70">
        <v>0.22</v>
      </c>
      <c r="U19" s="44"/>
    </row>
    <row r="20" spans="1:21" s="40" customFormat="1" ht="11.25" customHeight="1" x14ac:dyDescent="0.2">
      <c r="A20" s="71" t="s">
        <v>24</v>
      </c>
      <c r="B20" s="34" t="s">
        <v>39</v>
      </c>
      <c r="C20" s="35"/>
      <c r="D20" s="41">
        <v>40</v>
      </c>
      <c r="E20" s="42">
        <v>2.76</v>
      </c>
      <c r="F20" s="42">
        <f>2.64*D20/40</f>
        <v>2.64</v>
      </c>
      <c r="G20" s="42">
        <f>0.48*D20/40</f>
        <v>0.48</v>
      </c>
      <c r="H20" s="42">
        <f>13.68*D20/40</f>
        <v>13.680000000000001</v>
      </c>
      <c r="I20" s="62">
        <f>F20*4+G20*9+H20*4</f>
        <v>69.600000000000009</v>
      </c>
      <c r="J20" s="43">
        <f>0.08*D20/40</f>
        <v>0.08</v>
      </c>
      <c r="K20" s="42">
        <f>0.04*D20/40</f>
        <v>0.04</v>
      </c>
      <c r="L20" s="41">
        <v>0</v>
      </c>
      <c r="M20" s="41">
        <v>0</v>
      </c>
      <c r="N20" s="42">
        <f>2.4*D20/40</f>
        <v>2.4</v>
      </c>
      <c r="O20" s="42">
        <f>14*D20/40</f>
        <v>14</v>
      </c>
      <c r="P20" s="42">
        <f>63.2*D20/40</f>
        <v>63.2</v>
      </c>
      <c r="Q20" s="42">
        <f>1.2*D20/40</f>
        <v>1.2</v>
      </c>
      <c r="R20" s="46">
        <f>0.001*D20/40</f>
        <v>1E-3</v>
      </c>
      <c r="S20" s="42">
        <f>9.4*D20/40</f>
        <v>9.4</v>
      </c>
      <c r="T20" s="43">
        <f>0.78*D20/40</f>
        <v>0.78</v>
      </c>
      <c r="U20" s="72"/>
    </row>
    <row r="21" spans="1:21" s="53" customFormat="1" ht="11.25" customHeight="1" x14ac:dyDescent="0.2">
      <c r="A21" s="48" t="s">
        <v>40</v>
      </c>
      <c r="B21" s="49"/>
      <c r="C21" s="49"/>
      <c r="D21" s="50">
        <f t="shared" ref="D21:I21" si="2">SUM(D14:D20)</f>
        <v>930</v>
      </c>
      <c r="E21" s="51">
        <f t="shared" si="2"/>
        <v>98.000000000000014</v>
      </c>
      <c r="F21" s="73">
        <f t="shared" si="2"/>
        <v>52.847333333333346</v>
      </c>
      <c r="G21" s="74">
        <f t="shared" si="2"/>
        <v>42.101333333333329</v>
      </c>
      <c r="H21" s="75">
        <f t="shared" si="2"/>
        <v>122.13400000000001</v>
      </c>
      <c r="I21" s="74">
        <f t="shared" si="2"/>
        <v>1079.5073333333332</v>
      </c>
      <c r="J21" s="74" t="b">
        <f>C28=SUM(J14:J20)</f>
        <v>0</v>
      </c>
      <c r="K21" s="74">
        <f t="shared" ref="K21:T21" si="3">SUM(K14:K20)</f>
        <v>0.23933333333333334</v>
      </c>
      <c r="L21" s="74">
        <f t="shared" si="3"/>
        <v>21.045000000000002</v>
      </c>
      <c r="M21" s="73">
        <f t="shared" si="3"/>
        <v>80.677666666666681</v>
      </c>
      <c r="N21" s="73">
        <f t="shared" si="3"/>
        <v>8.4836666666666662</v>
      </c>
      <c r="O21" s="75">
        <f t="shared" si="3"/>
        <v>254.41400000000002</v>
      </c>
      <c r="P21" s="74">
        <f t="shared" si="3"/>
        <v>793.25933333333342</v>
      </c>
      <c r="Q21" s="76">
        <f t="shared" si="3"/>
        <v>5.4216666666666669</v>
      </c>
      <c r="R21" s="76">
        <f t="shared" si="3"/>
        <v>3.4286666666666674E-2</v>
      </c>
      <c r="S21" s="74">
        <f t="shared" si="3"/>
        <v>245.59</v>
      </c>
      <c r="T21" s="73">
        <f t="shared" si="3"/>
        <v>10.88</v>
      </c>
      <c r="U21" s="52"/>
    </row>
    <row r="22" spans="1:21" s="53" customFormat="1" ht="11.25" customHeight="1" x14ac:dyDescent="0.2">
      <c r="A22" s="54" t="s">
        <v>31</v>
      </c>
      <c r="B22" s="55"/>
      <c r="C22" s="55"/>
      <c r="D22" s="56"/>
      <c r="E22" s="77">
        <f>98-E21</f>
        <v>0</v>
      </c>
      <c r="F22" s="58" t="e">
        <f t="shared" ref="F22:T22" si="4">F21/F29</f>
        <v>#DIV/0!</v>
      </c>
      <c r="G22" s="59" t="e">
        <f t="shared" si="4"/>
        <v>#DIV/0!</v>
      </c>
      <c r="H22" s="59" t="e">
        <f t="shared" si="4"/>
        <v>#DIV/0!</v>
      </c>
      <c r="I22" s="59" t="e">
        <f t="shared" si="4"/>
        <v>#DIV/0!</v>
      </c>
      <c r="J22" s="59" t="e">
        <f t="shared" si="4"/>
        <v>#DIV/0!</v>
      </c>
      <c r="K22" s="59" t="e">
        <f t="shared" si="4"/>
        <v>#DIV/0!</v>
      </c>
      <c r="L22" s="59" t="e">
        <f t="shared" si="4"/>
        <v>#DIV/0!</v>
      </c>
      <c r="M22" s="59" t="e">
        <f t="shared" si="4"/>
        <v>#DIV/0!</v>
      </c>
      <c r="N22" s="59" t="e">
        <f t="shared" si="4"/>
        <v>#DIV/0!</v>
      </c>
      <c r="O22" s="60" t="e">
        <f t="shared" si="4"/>
        <v>#DIV/0!</v>
      </c>
      <c r="P22" s="59" t="e">
        <f t="shared" si="4"/>
        <v>#DIV/0!</v>
      </c>
      <c r="Q22" s="59" t="e">
        <f t="shared" si="4"/>
        <v>#DIV/0!</v>
      </c>
      <c r="R22" s="59" t="e">
        <f t="shared" si="4"/>
        <v>#DIV/0!</v>
      </c>
      <c r="S22" s="59" t="e">
        <f t="shared" si="4"/>
        <v>#DIV/0!</v>
      </c>
      <c r="T22" s="60" t="e">
        <f t="shared" si="4"/>
        <v>#DIV/0!</v>
      </c>
      <c r="U22" s="61"/>
    </row>
  </sheetData>
  <mergeCells count="26">
    <mergeCell ref="B17:C17"/>
    <mergeCell ref="B18:C18"/>
    <mergeCell ref="B20:C20"/>
    <mergeCell ref="A22:D22"/>
    <mergeCell ref="B10:C10"/>
    <mergeCell ref="A12:D12"/>
    <mergeCell ref="A13:T13"/>
    <mergeCell ref="B14:C14"/>
    <mergeCell ref="B15:C15"/>
    <mergeCell ref="B16:C16"/>
    <mergeCell ref="B4:C4"/>
    <mergeCell ref="A5:T5"/>
    <mergeCell ref="B6:C6"/>
    <mergeCell ref="B7:C7"/>
    <mergeCell ref="B8:C8"/>
    <mergeCell ref="B9:C9"/>
    <mergeCell ref="D1:F1"/>
    <mergeCell ref="L1:M1"/>
    <mergeCell ref="N1:T1"/>
    <mergeCell ref="A2:A3"/>
    <mergeCell ref="B2:C3"/>
    <mergeCell ref="D2:D3"/>
    <mergeCell ref="F2:H2"/>
    <mergeCell ref="I2:I3"/>
    <mergeCell ref="J2:N2"/>
    <mergeCell ref="O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2025-03-18T18:59:24Z</dcterms:modified>
</cp:coreProperties>
</file>