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M27" i="1"/>
  <c r="I27" i="1"/>
  <c r="T26" i="1"/>
  <c r="T27" i="1" s="1"/>
  <c r="S26" i="1"/>
  <c r="S27" i="1" s="1"/>
  <c r="R26" i="1"/>
  <c r="R27" i="1" s="1"/>
  <c r="Q26" i="1"/>
  <c r="P26" i="1"/>
  <c r="P27" i="1" s="1"/>
  <c r="O26" i="1"/>
  <c r="O27" i="1" s="1"/>
  <c r="N26" i="1"/>
  <c r="N27" i="1" s="1"/>
  <c r="M26" i="1"/>
  <c r="L26" i="1"/>
  <c r="L27" i="1" s="1"/>
  <c r="K26" i="1"/>
  <c r="K27" i="1" s="1"/>
  <c r="J26" i="1"/>
  <c r="J27" i="1" s="1"/>
  <c r="I26" i="1"/>
  <c r="H26" i="1"/>
  <c r="H27" i="1" s="1"/>
  <c r="G26" i="1"/>
  <c r="G27" i="1" s="1"/>
  <c r="F26" i="1"/>
  <c r="F27" i="1" s="1"/>
  <c r="E26" i="1"/>
  <c r="D26" i="1"/>
  <c r="M21" i="1"/>
  <c r="M22" i="1" s="1"/>
  <c r="E21" i="1"/>
  <c r="E22" i="1" s="1"/>
  <c r="D21" i="1"/>
  <c r="T20" i="1"/>
  <c r="R20" i="1"/>
  <c r="Q20" i="1"/>
  <c r="Q21" i="1" s="1"/>
  <c r="Q22" i="1" s="1"/>
  <c r="P20" i="1"/>
  <c r="O20" i="1"/>
  <c r="N20" i="1"/>
  <c r="L20" i="1"/>
  <c r="L21" i="1" s="1"/>
  <c r="L22" i="1" s="1"/>
  <c r="K20" i="1"/>
  <c r="J20" i="1"/>
  <c r="H20" i="1"/>
  <c r="G20" i="1"/>
  <c r="F20" i="1"/>
  <c r="I20" i="1" s="1"/>
  <c r="T18" i="1"/>
  <c r="T21" i="1" s="1"/>
  <c r="T22" i="1" s="1"/>
  <c r="S18" i="1"/>
  <c r="S21" i="1" s="1"/>
  <c r="S22" i="1" s="1"/>
  <c r="R18" i="1"/>
  <c r="R21" i="1" s="1"/>
  <c r="R22" i="1" s="1"/>
  <c r="Q18" i="1"/>
  <c r="P18" i="1"/>
  <c r="P21" i="1" s="1"/>
  <c r="P22" i="1" s="1"/>
  <c r="O18" i="1"/>
  <c r="O21" i="1" s="1"/>
  <c r="O22" i="1" s="1"/>
  <c r="N18" i="1"/>
  <c r="N21" i="1" s="1"/>
  <c r="N22" i="1" s="1"/>
  <c r="K18" i="1"/>
  <c r="K21" i="1" s="1"/>
  <c r="K22" i="1" s="1"/>
  <c r="J18" i="1"/>
  <c r="J21" i="1" s="1"/>
  <c r="J22" i="1" s="1"/>
  <c r="I18" i="1"/>
  <c r="I21" i="1" s="1"/>
  <c r="I22" i="1" s="1"/>
  <c r="H18" i="1"/>
  <c r="H21" i="1" s="1"/>
  <c r="H22" i="1" s="1"/>
  <c r="G18" i="1"/>
  <c r="G21" i="1" s="1"/>
  <c r="G22" i="1" s="1"/>
  <c r="F18" i="1"/>
  <c r="F21" i="1" s="1"/>
  <c r="F22" i="1" s="1"/>
  <c r="T11" i="1"/>
  <c r="S11" i="1"/>
  <c r="S28" i="1" s="1"/>
  <c r="S30" i="1" s="1"/>
  <c r="R11" i="1"/>
  <c r="Q11" i="1"/>
  <c r="Q28" i="1" s="1"/>
  <c r="Q30" i="1" s="1"/>
  <c r="P11" i="1"/>
  <c r="O11" i="1"/>
  <c r="O28" i="1" s="1"/>
  <c r="O30" i="1" s="1"/>
  <c r="N11" i="1"/>
  <c r="M11" i="1"/>
  <c r="M28" i="1" s="1"/>
  <c r="M30" i="1" s="1"/>
  <c r="L11" i="1"/>
  <c r="K11" i="1"/>
  <c r="K28" i="1" s="1"/>
  <c r="K30" i="1" s="1"/>
  <c r="J11" i="1"/>
  <c r="H11" i="1"/>
  <c r="H12" i="1" s="1"/>
  <c r="G11" i="1"/>
  <c r="G28" i="1" s="1"/>
  <c r="G30" i="1" s="1"/>
  <c r="F11" i="1"/>
  <c r="E11" i="1"/>
  <c r="E12" i="1" s="1"/>
  <c r="D11" i="1"/>
  <c r="D28" i="1" s="1"/>
  <c r="I9" i="1"/>
  <c r="I11" i="1" s="1"/>
  <c r="J28" i="1" l="1"/>
  <c r="J30" i="1" s="1"/>
  <c r="N28" i="1"/>
  <c r="N30" i="1" s="1"/>
  <c r="R28" i="1"/>
  <c r="R30" i="1" s="1"/>
  <c r="F28" i="1"/>
  <c r="F30" i="1" s="1"/>
  <c r="I28" i="1"/>
  <c r="I30" i="1" s="1"/>
  <c r="I12" i="1"/>
  <c r="L28" i="1"/>
  <c r="L30" i="1" s="1"/>
  <c r="P28" i="1"/>
  <c r="P30" i="1" s="1"/>
  <c r="T28" i="1"/>
  <c r="T30" i="1" s="1"/>
  <c r="L12" i="1"/>
  <c r="T12" i="1"/>
  <c r="H28" i="1"/>
  <c r="H30" i="1" s="1"/>
  <c r="M12" i="1"/>
  <c r="Q12" i="1"/>
  <c r="E28" i="1"/>
  <c r="P12" i="1"/>
  <c r="F12" i="1"/>
  <c r="J12" i="1"/>
  <c r="N12" i="1"/>
  <c r="R12" i="1"/>
  <c r="G12" i="1"/>
  <c r="K12" i="1"/>
  <c r="O12" i="1"/>
  <c r="S12" i="1"/>
</calcChain>
</file>

<file path=xl/sharedStrings.xml><?xml version="1.0" encoding="utf-8"?>
<sst xmlns="http://schemas.openxmlformats.org/spreadsheetml/2006/main" count="56" uniqueCount="50">
  <si>
    <t>Примерное меню и пищевая ценность приготовляемых блюд (лист 10)</t>
  </si>
  <si>
    <t xml:space="preserve">Рацион: Школа </t>
  </si>
  <si>
    <t>пятница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</si>
  <si>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</si>
  <si>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</si>
  <si>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</si>
  <si>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</si>
  <si>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</si>
  <si>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</si>
  <si>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</si>
  <si>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</si>
  <si>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</si>
  <si>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</si>
  <si>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</si>
  <si>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</si>
  <si>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</si>
  <si>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</si>
  <si>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</si>
  <si>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</si>
  <si>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</si>
  <si>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</si>
  <si>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</si>
  <si>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</si>
  <si>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</si>
  <si>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</si>
  <si>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</si>
  <si>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</si>
  <si>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</si>
  <si>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</si>
  <si>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Блинчики с фруктовой начинкой п/ф и сахарной пудрой 160/5</t>
  </si>
  <si>
    <t>377+RC:RC[15]</t>
  </si>
  <si>
    <t>Чай с лимоном 200/5</t>
  </si>
  <si>
    <t xml:space="preserve">Фрукт порционно </t>
  </si>
  <si>
    <t xml:space="preserve">Итого за Завтрак </t>
  </si>
  <si>
    <t>% от суточной нормы</t>
  </si>
  <si>
    <t>Обед (полноценный рацион питания)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</si>
  <si>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</si>
  <si>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</si>
  <si>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</si>
  <si>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Напиток лимонный</t>
  </si>
  <si>
    <t>Хлеб ржано-пшеничный</t>
  </si>
  <si>
    <t>Кондитерское изделие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</si>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</sst>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165" fontId="1" fillId="2" borderId="6" xfId="0" applyNumberFormat="1" applyFont="1" applyFill="1" applyBorder="1" applyAlignment="1">
      <alignment horizontal="center" vertical="top"/>
    </xf>
    <xf numFmtId="10" fontId="1" fillId="2" borderId="3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5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center" vertical="top"/>
    </xf>
    <xf numFmtId="166" fontId="1" fillId="2" borderId="6" xfId="0" applyNumberFormat="1" applyFont="1" applyFill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left" vertical="center" wrapText="1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165" fontId="2" fillId="2" borderId="6" xfId="1" applyNumberFormat="1" applyFont="1" applyFill="1" applyBorder="1" applyAlignment="1">
      <alignment horizontal="center" vertical="top"/>
    </xf>
    <xf numFmtId="164" fontId="2" fillId="2" borderId="6" xfId="1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left" vertical="center" wrapText="1"/>
    </xf>
    <xf numFmtId="2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3" fontId="2" fillId="3" borderId="14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1" fontId="2" fillId="3" borderId="14" xfId="0" applyNumberFormat="1" applyFont="1" applyFill="1" applyBorder="1" applyAlignment="1">
      <alignment horizontal="center" vertical="top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horizontal="left" vertical="center" wrapText="1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10" fontId="1" fillId="2" borderId="5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/>
    <xf numFmtId="2" fontId="1" fillId="2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9" fontId="1" fillId="2" borderId="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0" workbookViewId="0">
      <selection activeCell="N3" sqref="N3:T3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s">
        <v>49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8" t="s">
        <v>4</v>
      </c>
      <c r="E3" s="8"/>
      <c r="F3" s="8"/>
      <c r="G3" s="10">
        <v>2</v>
      </c>
      <c r="H3" s="7"/>
      <c r="I3" s="4"/>
      <c r="J3" s="4"/>
      <c r="K3" s="4"/>
      <c r="L3" s="8" t="s">
        <v>5</v>
      </c>
      <c r="M3" s="8"/>
      <c r="N3" s="6"/>
      <c r="O3" s="6"/>
      <c r="P3" s="6"/>
      <c r="Q3" s="6"/>
      <c r="R3" s="6"/>
      <c r="S3" s="6"/>
      <c r="T3" s="6"/>
    </row>
    <row r="4" spans="1:20" x14ac:dyDescent="0.3">
      <c r="A4" s="11" t="s">
        <v>6</v>
      </c>
      <c r="B4" s="11" t="s">
        <v>7</v>
      </c>
      <c r="C4" s="11"/>
      <c r="D4" s="11" t="s">
        <v>8</v>
      </c>
      <c r="E4" s="12"/>
      <c r="F4" s="13" t="s">
        <v>9</v>
      </c>
      <c r="G4" s="14"/>
      <c r="H4" s="15"/>
      <c r="I4" s="11" t="s">
        <v>10</v>
      </c>
      <c r="J4" s="16" t="s">
        <v>11</v>
      </c>
      <c r="K4" s="16"/>
      <c r="L4" s="16"/>
      <c r="M4" s="16"/>
      <c r="N4" s="16"/>
      <c r="O4" s="16" t="s">
        <v>12</v>
      </c>
      <c r="P4" s="16"/>
      <c r="Q4" s="16"/>
      <c r="R4" s="16"/>
      <c r="S4" s="16"/>
      <c r="T4" s="16"/>
    </row>
    <row r="5" spans="1:20" x14ac:dyDescent="0.3">
      <c r="A5" s="17"/>
      <c r="B5" s="18"/>
      <c r="C5" s="19"/>
      <c r="D5" s="17"/>
      <c r="E5" s="20"/>
      <c r="F5" s="21" t="s">
        <v>13</v>
      </c>
      <c r="G5" s="22" t="s">
        <v>14</v>
      </c>
      <c r="H5" s="22" t="s">
        <v>15</v>
      </c>
      <c r="I5" s="17"/>
      <c r="J5" s="22" t="s">
        <v>16</v>
      </c>
      <c r="K5" s="22" t="s">
        <v>17</v>
      </c>
      <c r="L5" s="22" t="s">
        <v>18</v>
      </c>
      <c r="M5" s="22" t="s">
        <v>19</v>
      </c>
      <c r="N5" s="22" t="s">
        <v>20</v>
      </c>
      <c r="O5" s="22" t="s">
        <v>21</v>
      </c>
      <c r="P5" s="22" t="s">
        <v>22</v>
      </c>
      <c r="Q5" s="22" t="s">
        <v>23</v>
      </c>
      <c r="R5" s="22" t="s">
        <v>24</v>
      </c>
      <c r="S5" s="22" t="s">
        <v>25</v>
      </c>
      <c r="T5" s="22" t="s">
        <v>26</v>
      </c>
    </row>
    <row r="6" spans="1:20" x14ac:dyDescent="0.3">
      <c r="A6" s="23">
        <v>1</v>
      </c>
      <c r="B6" s="24">
        <v>2</v>
      </c>
      <c r="C6" s="24"/>
      <c r="D6" s="25">
        <v>3</v>
      </c>
      <c r="E6" s="25"/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</row>
    <row r="7" spans="1:20" x14ac:dyDescent="0.3">
      <c r="A7" s="26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x14ac:dyDescent="0.3">
      <c r="A8" s="23" t="s">
        <v>28</v>
      </c>
      <c r="B8" s="29" t="s">
        <v>29</v>
      </c>
      <c r="C8" s="30"/>
      <c r="D8" s="31">
        <v>165</v>
      </c>
      <c r="E8" s="32">
        <v>47.65</v>
      </c>
      <c r="F8" s="32">
        <v>3.6</v>
      </c>
      <c r="G8" s="32">
        <v>6</v>
      </c>
      <c r="H8" s="32">
        <v>54</v>
      </c>
      <c r="I8" s="32">
        <v>288</v>
      </c>
      <c r="J8" s="33">
        <v>7.0000000000000007E-2</v>
      </c>
      <c r="K8" s="33">
        <v>0.16</v>
      </c>
      <c r="L8" s="32">
        <v>0.19</v>
      </c>
      <c r="M8" s="32">
        <v>0.02</v>
      </c>
      <c r="N8" s="34">
        <v>1.1639999999999999</v>
      </c>
      <c r="O8" s="32">
        <v>0.19</v>
      </c>
      <c r="P8" s="32">
        <v>149.1</v>
      </c>
      <c r="Q8" s="32">
        <v>0.81</v>
      </c>
      <c r="R8" s="32">
        <v>0.02</v>
      </c>
      <c r="S8" s="32">
        <v>12.93</v>
      </c>
      <c r="T8" s="32">
        <v>0.91</v>
      </c>
    </row>
    <row r="9" spans="1:20" x14ac:dyDescent="0.3">
      <c r="A9" s="23" t="s">
        <v>30</v>
      </c>
      <c r="B9" s="35" t="s">
        <v>31</v>
      </c>
      <c r="C9" s="36"/>
      <c r="D9" s="31">
        <v>205</v>
      </c>
      <c r="E9" s="32">
        <v>4.53</v>
      </c>
      <c r="F9" s="32">
        <v>0.26</v>
      </c>
      <c r="G9" s="32">
        <v>0.06</v>
      </c>
      <c r="H9" s="32">
        <v>15.22</v>
      </c>
      <c r="I9" s="32">
        <f>F9*4+G9*9+H9*4</f>
        <v>62.46</v>
      </c>
      <c r="J9" s="32">
        <v>0</v>
      </c>
      <c r="K9" s="32">
        <v>0.01</v>
      </c>
      <c r="L9" s="32">
        <v>2.9</v>
      </c>
      <c r="M9" s="32">
        <v>0</v>
      </c>
      <c r="N9" s="32">
        <v>0.06</v>
      </c>
      <c r="O9" s="32">
        <v>8.0500000000000007</v>
      </c>
      <c r="P9" s="32">
        <v>9.7799999999999994</v>
      </c>
      <c r="Q9" s="32">
        <v>1.7000000000000001E-2</v>
      </c>
      <c r="R9" s="33">
        <v>0</v>
      </c>
      <c r="S9" s="32">
        <v>5.24</v>
      </c>
      <c r="T9" s="32">
        <v>0.87</v>
      </c>
    </row>
    <row r="10" spans="1:20" x14ac:dyDescent="0.3">
      <c r="A10" s="37">
        <v>338</v>
      </c>
      <c r="B10" s="38" t="s">
        <v>32</v>
      </c>
      <c r="C10" s="38"/>
      <c r="D10" s="31">
        <v>200</v>
      </c>
      <c r="E10" s="32">
        <v>26.12</v>
      </c>
      <c r="F10" s="32">
        <v>1.5</v>
      </c>
      <c r="G10" s="32">
        <v>0.5</v>
      </c>
      <c r="H10" s="32">
        <v>2.1</v>
      </c>
      <c r="I10" s="32">
        <v>125.6</v>
      </c>
      <c r="J10" s="32">
        <v>0.04</v>
      </c>
      <c r="K10" s="32">
        <v>0.02</v>
      </c>
      <c r="L10" s="31">
        <v>10</v>
      </c>
      <c r="M10" s="32">
        <v>0.02</v>
      </c>
      <c r="N10" s="32">
        <v>0.2</v>
      </c>
      <c r="O10" s="32">
        <v>16</v>
      </c>
      <c r="P10" s="32">
        <v>11</v>
      </c>
      <c r="Q10" s="31">
        <v>0.03</v>
      </c>
      <c r="R10" s="31">
        <v>2E-3</v>
      </c>
      <c r="S10" s="32">
        <v>9</v>
      </c>
      <c r="T10" s="32">
        <v>2.2000000000000002</v>
      </c>
    </row>
    <row r="11" spans="1:20" x14ac:dyDescent="0.3">
      <c r="A11" s="39" t="s">
        <v>33</v>
      </c>
      <c r="B11" s="40"/>
      <c r="C11" s="40"/>
      <c r="D11" s="41">
        <f t="shared" ref="D11:T11" si="0">SUM(D8:D10)</f>
        <v>570</v>
      </c>
      <c r="E11" s="42">
        <f t="shared" si="0"/>
        <v>78.3</v>
      </c>
      <c r="F11" s="43">
        <f t="shared" si="0"/>
        <v>5.36</v>
      </c>
      <c r="G11" s="43">
        <f t="shared" si="0"/>
        <v>6.56</v>
      </c>
      <c r="H11" s="44">
        <f t="shared" si="0"/>
        <v>71.319999999999993</v>
      </c>
      <c r="I11" s="45">
        <f t="shared" si="0"/>
        <v>476.05999999999995</v>
      </c>
      <c r="J11" s="43">
        <f t="shared" si="0"/>
        <v>0.11000000000000001</v>
      </c>
      <c r="K11" s="43">
        <f t="shared" si="0"/>
        <v>0.19</v>
      </c>
      <c r="L11" s="43">
        <f t="shared" si="0"/>
        <v>13.09</v>
      </c>
      <c r="M11" s="43">
        <f t="shared" si="0"/>
        <v>0.04</v>
      </c>
      <c r="N11" s="45">
        <f t="shared" si="0"/>
        <v>1.4239999999999999</v>
      </c>
      <c r="O11" s="45">
        <f t="shared" si="0"/>
        <v>24.240000000000002</v>
      </c>
      <c r="P11" s="45">
        <f t="shared" si="0"/>
        <v>169.88</v>
      </c>
      <c r="Q11" s="45">
        <f t="shared" si="0"/>
        <v>0.8570000000000001</v>
      </c>
      <c r="R11" s="43">
        <f t="shared" si="0"/>
        <v>2.1999999999999999E-2</v>
      </c>
      <c r="S11" s="45">
        <f t="shared" si="0"/>
        <v>27.17</v>
      </c>
      <c r="T11" s="43">
        <f t="shared" si="0"/>
        <v>3.9800000000000004</v>
      </c>
    </row>
    <row r="12" spans="1:20" x14ac:dyDescent="0.3">
      <c r="A12" s="46" t="s">
        <v>34</v>
      </c>
      <c r="B12" s="47"/>
      <c r="C12" s="47"/>
      <c r="D12" s="48"/>
      <c r="E12" s="49">
        <f>77.9-E11</f>
        <v>-0.39999999999999147</v>
      </c>
      <c r="F12" s="50">
        <f t="shared" ref="F12:T12" si="1">F11/F29</f>
        <v>5.9555555555555556E-2</v>
      </c>
      <c r="G12" s="51">
        <f t="shared" si="1"/>
        <v>7.1304347826086953E-2</v>
      </c>
      <c r="H12" s="51">
        <f t="shared" si="1"/>
        <v>0.18621409921671017</v>
      </c>
      <c r="I12" s="51">
        <f t="shared" si="1"/>
        <v>0.17502205882352939</v>
      </c>
      <c r="J12" s="51">
        <f t="shared" si="1"/>
        <v>7.8571428571428584E-2</v>
      </c>
      <c r="K12" s="51">
        <f t="shared" si="1"/>
        <v>0.11874999999999999</v>
      </c>
      <c r="L12" s="51">
        <f t="shared" si="1"/>
        <v>0.187</v>
      </c>
      <c r="M12" s="51">
        <f t="shared" si="1"/>
        <v>4.4444444444444446E-2</v>
      </c>
      <c r="N12" s="51">
        <f t="shared" si="1"/>
        <v>0.11866666666666666</v>
      </c>
      <c r="O12" s="51">
        <f t="shared" si="1"/>
        <v>2.0200000000000003E-2</v>
      </c>
      <c r="P12" s="51">
        <f t="shared" si="1"/>
        <v>0.14156666666666667</v>
      </c>
      <c r="Q12" s="51">
        <f t="shared" si="1"/>
        <v>6.1214285714285721E-2</v>
      </c>
      <c r="R12" s="51">
        <f t="shared" si="1"/>
        <v>0.21999999999999997</v>
      </c>
      <c r="S12" s="51">
        <f t="shared" si="1"/>
        <v>9.056666666666667E-2</v>
      </c>
      <c r="T12" s="51">
        <f t="shared" si="1"/>
        <v>0.22111111111111115</v>
      </c>
    </row>
    <row r="13" spans="1:20" x14ac:dyDescent="0.3">
      <c r="A13" s="26" t="s">
        <v>35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x14ac:dyDescent="0.3">
      <c r="A14" s="23">
        <v>67</v>
      </c>
      <c r="B14" s="29" t="s">
        <v>36</v>
      </c>
      <c r="C14" s="30"/>
      <c r="D14" s="31">
        <v>100</v>
      </c>
      <c r="E14" s="32">
        <v>11.54</v>
      </c>
      <c r="F14" s="32">
        <v>2.5</v>
      </c>
      <c r="G14" s="32">
        <v>5.78</v>
      </c>
      <c r="H14" s="32">
        <v>11.28</v>
      </c>
      <c r="I14" s="32">
        <v>107.18</v>
      </c>
      <c r="J14" s="32">
        <v>6.7000000000000004E-2</v>
      </c>
      <c r="K14" s="32">
        <v>0.05</v>
      </c>
      <c r="L14" s="32">
        <v>14.33</v>
      </c>
      <c r="M14" s="33">
        <v>1.23</v>
      </c>
      <c r="N14" s="32">
        <v>0.33</v>
      </c>
      <c r="O14" s="32">
        <v>38.979999999999997</v>
      </c>
      <c r="P14" s="32">
        <v>56.73</v>
      </c>
      <c r="Q14" s="32">
        <v>1.7000000000000001E-2</v>
      </c>
      <c r="R14" s="33">
        <v>6.7000000000000004E-2</v>
      </c>
      <c r="S14" s="32">
        <v>26.016999999999999</v>
      </c>
      <c r="T14" s="32">
        <v>1.167</v>
      </c>
    </row>
    <row r="15" spans="1:20" x14ac:dyDescent="0.3">
      <c r="A15" s="23">
        <v>87</v>
      </c>
      <c r="B15" s="29" t="s">
        <v>37</v>
      </c>
      <c r="C15" s="30"/>
      <c r="D15" s="34">
        <v>250</v>
      </c>
      <c r="E15" s="32">
        <v>15.15</v>
      </c>
      <c r="F15" s="32">
        <v>8.61</v>
      </c>
      <c r="G15" s="32">
        <v>8.4</v>
      </c>
      <c r="H15" s="32">
        <v>14.34</v>
      </c>
      <c r="I15" s="32">
        <v>167.25</v>
      </c>
      <c r="J15" s="32">
        <v>0.1</v>
      </c>
      <c r="K15" s="32">
        <v>0</v>
      </c>
      <c r="L15" s="32">
        <v>9.11</v>
      </c>
      <c r="M15" s="33">
        <v>15</v>
      </c>
      <c r="N15" s="32">
        <v>0</v>
      </c>
      <c r="O15" s="32">
        <v>45.3</v>
      </c>
      <c r="P15" s="32">
        <v>176.53</v>
      </c>
      <c r="Q15" s="32">
        <v>0</v>
      </c>
      <c r="R15" s="33">
        <v>0</v>
      </c>
      <c r="S15" s="32">
        <v>47.35</v>
      </c>
      <c r="T15" s="32">
        <v>0</v>
      </c>
    </row>
    <row r="16" spans="1:20" x14ac:dyDescent="0.3">
      <c r="A16" s="23">
        <v>259</v>
      </c>
      <c r="B16" s="29" t="s">
        <v>38</v>
      </c>
      <c r="C16" s="30"/>
      <c r="D16" s="31">
        <v>220</v>
      </c>
      <c r="E16" s="32">
        <v>55.86</v>
      </c>
      <c r="F16" s="32">
        <v>15.69</v>
      </c>
      <c r="G16" s="32">
        <v>16.510000000000002</v>
      </c>
      <c r="H16" s="32">
        <v>28.06</v>
      </c>
      <c r="I16" s="32">
        <v>323.63</v>
      </c>
      <c r="J16" s="32">
        <v>0.24</v>
      </c>
      <c r="K16" s="32">
        <v>0.22</v>
      </c>
      <c r="L16" s="32">
        <v>34.43</v>
      </c>
      <c r="M16" s="33">
        <v>0.06</v>
      </c>
      <c r="N16" s="34">
        <v>0.38</v>
      </c>
      <c r="O16" s="32">
        <v>46.42</v>
      </c>
      <c r="P16" s="52">
        <v>239.99</v>
      </c>
      <c r="Q16" s="52">
        <v>3.85</v>
      </c>
      <c r="R16" s="33">
        <v>2E-3</v>
      </c>
      <c r="S16" s="32">
        <v>61.45</v>
      </c>
      <c r="T16" s="32">
        <v>3.65</v>
      </c>
    </row>
    <row r="17" spans="1:20" x14ac:dyDescent="0.3">
      <c r="A17" s="53">
        <v>699</v>
      </c>
      <c r="B17" s="54" t="s">
        <v>39</v>
      </c>
      <c r="C17" s="55"/>
      <c r="D17" s="56">
        <v>200</v>
      </c>
      <c r="E17" s="57">
        <v>6.4</v>
      </c>
      <c r="F17" s="57">
        <v>0.1</v>
      </c>
      <c r="G17" s="58">
        <v>0</v>
      </c>
      <c r="H17" s="59">
        <v>15.7</v>
      </c>
      <c r="I17" s="57">
        <v>63.2</v>
      </c>
      <c r="J17" s="58">
        <v>1.7999999999999999E-2</v>
      </c>
      <c r="K17" s="58">
        <v>1.2E-2</v>
      </c>
      <c r="L17" s="59">
        <v>8</v>
      </c>
      <c r="M17" s="58">
        <v>0</v>
      </c>
      <c r="N17" s="57">
        <v>0.2</v>
      </c>
      <c r="O17" s="57">
        <v>10.8</v>
      </c>
      <c r="P17" s="57">
        <v>1.7</v>
      </c>
      <c r="Q17" s="57">
        <v>0</v>
      </c>
      <c r="R17" s="60">
        <v>0</v>
      </c>
      <c r="S17" s="57">
        <v>5.8</v>
      </c>
      <c r="T17" s="57">
        <v>1.6</v>
      </c>
    </row>
    <row r="18" spans="1:20" x14ac:dyDescent="0.3">
      <c r="A18" s="61" t="s">
        <v>28</v>
      </c>
      <c r="B18" s="29" t="s">
        <v>40</v>
      </c>
      <c r="C18" s="30"/>
      <c r="D18" s="31">
        <v>40</v>
      </c>
      <c r="E18" s="32">
        <v>2.76</v>
      </c>
      <c r="F18" s="32">
        <f>2.64*D18/40</f>
        <v>2.64</v>
      </c>
      <c r="G18" s="32">
        <f>0.48*D18/40</f>
        <v>0.48</v>
      </c>
      <c r="H18" s="32">
        <f>13.68*D18/40</f>
        <v>13.680000000000001</v>
      </c>
      <c r="I18" s="52">
        <f>F18*4+G18*9+H18*4</f>
        <v>69.600000000000009</v>
      </c>
      <c r="J18" s="34">
        <f>0.08*D18/40</f>
        <v>0.08</v>
      </c>
      <c r="K18" s="32">
        <f>0.04*D18/40</f>
        <v>0.04</v>
      </c>
      <c r="L18" s="31">
        <v>0</v>
      </c>
      <c r="M18" s="31">
        <v>0</v>
      </c>
      <c r="N18" s="32">
        <f>2.4*D18/40</f>
        <v>2.4</v>
      </c>
      <c r="O18" s="32">
        <f>14*D18/40</f>
        <v>14</v>
      </c>
      <c r="P18" s="32">
        <f>63.2*D18/40</f>
        <v>63.2</v>
      </c>
      <c r="Q18" s="32">
        <f>1.2*D18/40</f>
        <v>1.2</v>
      </c>
      <c r="R18" s="33">
        <f>0.001*D18/40</f>
        <v>1E-3</v>
      </c>
      <c r="S18" s="32">
        <f>9.4*D18/40</f>
        <v>9.4</v>
      </c>
      <c r="T18" s="34">
        <f>0.78*D18/40</f>
        <v>0.78</v>
      </c>
    </row>
    <row r="19" spans="1:20" x14ac:dyDescent="0.3">
      <c r="A19" s="53" t="s">
        <v>28</v>
      </c>
      <c r="B19" s="62" t="s">
        <v>41</v>
      </c>
      <c r="C19" s="63"/>
      <c r="D19" s="53">
        <v>15</v>
      </c>
      <c r="E19" s="64">
        <v>4.04</v>
      </c>
      <c r="F19" s="64">
        <v>1.7</v>
      </c>
      <c r="G19" s="65">
        <v>2.2599999999999998</v>
      </c>
      <c r="H19" s="66">
        <v>13.8</v>
      </c>
      <c r="I19" s="64">
        <v>82.34</v>
      </c>
      <c r="J19" s="64">
        <v>2.5999999999999999E-2</v>
      </c>
      <c r="K19" s="64">
        <v>0.03</v>
      </c>
      <c r="L19" s="64">
        <v>0.13</v>
      </c>
      <c r="M19" s="64">
        <v>11.96</v>
      </c>
      <c r="N19" s="65">
        <v>0.39</v>
      </c>
      <c r="O19" s="64">
        <v>24.18</v>
      </c>
      <c r="P19" s="64">
        <v>49.4</v>
      </c>
      <c r="Q19" s="67">
        <v>0.2</v>
      </c>
      <c r="R19" s="64">
        <v>2E-3</v>
      </c>
      <c r="S19" s="64">
        <v>18.72</v>
      </c>
      <c r="T19" s="64">
        <v>0.182</v>
      </c>
    </row>
    <row r="20" spans="1:20" x14ac:dyDescent="0.3">
      <c r="A20" s="68" t="s">
        <v>28</v>
      </c>
      <c r="B20" s="29" t="s">
        <v>42</v>
      </c>
      <c r="C20" s="30"/>
      <c r="D20" s="31">
        <v>30</v>
      </c>
      <c r="E20" s="32">
        <v>2.25</v>
      </c>
      <c r="F20" s="32">
        <f>1.52*D20/30</f>
        <v>1.52</v>
      </c>
      <c r="G20" s="33">
        <f>0.16*D20/30</f>
        <v>0.16</v>
      </c>
      <c r="H20" s="33">
        <f>9.84*D20/30</f>
        <v>9.84</v>
      </c>
      <c r="I20" s="33">
        <f>F20*4+G20*9+H20*4</f>
        <v>46.879999999999995</v>
      </c>
      <c r="J20" s="33">
        <f>0.02*D20/30</f>
        <v>0.02</v>
      </c>
      <c r="K20" s="33">
        <f>0.01*D20/30</f>
        <v>0.01</v>
      </c>
      <c r="L20" s="33">
        <f>0.44*D20/30</f>
        <v>0.44</v>
      </c>
      <c r="M20" s="33">
        <v>0</v>
      </c>
      <c r="N20" s="33">
        <f>0.7*D20/30</f>
        <v>0.7</v>
      </c>
      <c r="O20" s="33">
        <f>4*D20/30</f>
        <v>4</v>
      </c>
      <c r="P20" s="33">
        <f>13*D20/30</f>
        <v>13</v>
      </c>
      <c r="Q20" s="33">
        <f>0.008*D20/30</f>
        <v>8.0000000000000002E-3</v>
      </c>
      <c r="R20" s="33">
        <f>0.001*D20/30</f>
        <v>1E-3</v>
      </c>
      <c r="S20" s="33">
        <v>0</v>
      </c>
      <c r="T20" s="33">
        <f>0.22*D20/30</f>
        <v>0.22</v>
      </c>
    </row>
    <row r="21" spans="1:20" x14ac:dyDescent="0.3">
      <c r="A21" s="39" t="s">
        <v>43</v>
      </c>
      <c r="B21" s="40"/>
      <c r="C21" s="40"/>
      <c r="D21" s="41">
        <f t="shared" ref="D21:I21" si="2">SUM(D14:D20)</f>
        <v>855</v>
      </c>
      <c r="E21" s="42">
        <f t="shared" si="2"/>
        <v>98.000000000000014</v>
      </c>
      <c r="F21" s="43">
        <f t="shared" si="2"/>
        <v>32.76</v>
      </c>
      <c r="G21" s="45">
        <f t="shared" si="2"/>
        <v>33.589999999999996</v>
      </c>
      <c r="H21" s="45">
        <f t="shared" si="2"/>
        <v>106.7</v>
      </c>
      <c r="I21" s="45">
        <f t="shared" si="2"/>
        <v>860.08</v>
      </c>
      <c r="J21" s="45">
        <f t="shared" ref="J21:T21" si="3">SUM(J14:J20)</f>
        <v>0.55100000000000005</v>
      </c>
      <c r="K21" s="43">
        <f t="shared" si="3"/>
        <v>0.36199999999999999</v>
      </c>
      <c r="L21" s="45">
        <f t="shared" si="3"/>
        <v>66.44</v>
      </c>
      <c r="M21" s="45">
        <f t="shared" si="3"/>
        <v>28.25</v>
      </c>
      <c r="N21" s="43">
        <f t="shared" si="3"/>
        <v>4.3999999999999995</v>
      </c>
      <c r="O21" s="45">
        <f t="shared" si="3"/>
        <v>183.68</v>
      </c>
      <c r="P21" s="45">
        <f t="shared" si="3"/>
        <v>600.54999999999995</v>
      </c>
      <c r="Q21" s="45">
        <f t="shared" si="3"/>
        <v>5.2750000000000004</v>
      </c>
      <c r="R21" s="69">
        <f t="shared" si="3"/>
        <v>7.3000000000000009E-2</v>
      </c>
      <c r="S21" s="45">
        <f t="shared" si="3"/>
        <v>168.73700000000002</v>
      </c>
      <c r="T21" s="43">
        <f t="shared" si="3"/>
        <v>7.5990000000000002</v>
      </c>
    </row>
    <row r="22" spans="1:20" x14ac:dyDescent="0.3">
      <c r="A22" s="46" t="s">
        <v>34</v>
      </c>
      <c r="B22" s="47"/>
      <c r="C22" s="47"/>
      <c r="D22" s="48"/>
      <c r="E22" s="70">
        <f>98-E21</f>
        <v>0</v>
      </c>
      <c r="F22" s="71">
        <f t="shared" ref="F22:T22" si="4">F21/F29</f>
        <v>0.36399999999999999</v>
      </c>
      <c r="G22" s="51">
        <f t="shared" si="4"/>
        <v>0.36510869565217385</v>
      </c>
      <c r="H22" s="51">
        <f t="shared" si="4"/>
        <v>0.27859007832898175</v>
      </c>
      <c r="I22" s="51">
        <f t="shared" si="4"/>
        <v>0.31620588235294117</v>
      </c>
      <c r="J22" s="51">
        <f t="shared" si="4"/>
        <v>0.39357142857142863</v>
      </c>
      <c r="K22" s="51">
        <f t="shared" si="4"/>
        <v>0.22624999999999998</v>
      </c>
      <c r="L22" s="51">
        <f t="shared" si="4"/>
        <v>0.94914285714285707</v>
      </c>
      <c r="M22" s="51">
        <f t="shared" si="4"/>
        <v>31.388888888888889</v>
      </c>
      <c r="N22" s="51">
        <f t="shared" si="4"/>
        <v>0.36666666666666664</v>
      </c>
      <c r="O22" s="51">
        <f t="shared" si="4"/>
        <v>0.15306666666666668</v>
      </c>
      <c r="P22" s="51">
        <f t="shared" si="4"/>
        <v>0.50045833333333334</v>
      </c>
      <c r="Q22" s="51">
        <f t="shared" si="4"/>
        <v>0.37678571428571433</v>
      </c>
      <c r="R22" s="51">
        <f t="shared" si="4"/>
        <v>0.73000000000000009</v>
      </c>
      <c r="S22" s="51">
        <f t="shared" si="4"/>
        <v>0.56245666666666672</v>
      </c>
      <c r="T22" s="51">
        <f t="shared" si="4"/>
        <v>0.42216666666666669</v>
      </c>
    </row>
    <row r="23" spans="1:20" x14ac:dyDescent="0.3">
      <c r="A23" s="26" t="s">
        <v>44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x14ac:dyDescent="0.3">
      <c r="A24" s="72"/>
      <c r="B24" s="73"/>
      <c r="C24" s="73"/>
      <c r="D24" s="74"/>
      <c r="E24" s="75"/>
      <c r="F24" s="75"/>
      <c r="G24" s="75"/>
      <c r="H24" s="75"/>
      <c r="I24" s="75"/>
      <c r="J24" s="75"/>
      <c r="K24" s="75"/>
      <c r="L24" s="76"/>
      <c r="M24" s="76"/>
      <c r="N24" s="75"/>
      <c r="O24" s="75"/>
      <c r="P24" s="75"/>
      <c r="Q24" s="76"/>
      <c r="R24" s="76"/>
      <c r="S24" s="75"/>
      <c r="T24" s="75"/>
    </row>
    <row r="25" spans="1:20" x14ac:dyDescent="0.3">
      <c r="A25" s="77"/>
      <c r="B25" s="78"/>
      <c r="C25" s="78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x14ac:dyDescent="0.3">
      <c r="A26" s="39" t="s">
        <v>45</v>
      </c>
      <c r="B26" s="40"/>
      <c r="C26" s="40"/>
      <c r="D26" s="41">
        <f t="shared" ref="D26:I26" si="5">SUM(D24:D25)</f>
        <v>0</v>
      </c>
      <c r="E26" s="41">
        <f t="shared" si="5"/>
        <v>0</v>
      </c>
      <c r="F26" s="43">
        <f t="shared" si="5"/>
        <v>0</v>
      </c>
      <c r="G26" s="45">
        <f t="shared" si="5"/>
        <v>0</v>
      </c>
      <c r="H26" s="45">
        <f t="shared" si="5"/>
        <v>0</v>
      </c>
      <c r="I26" s="45">
        <f t="shared" si="5"/>
        <v>0</v>
      </c>
      <c r="J26" s="45">
        <f t="shared" ref="J26:T26" si="6">SUM(J24:J25)</f>
        <v>0</v>
      </c>
      <c r="K26" s="45">
        <f t="shared" si="6"/>
        <v>0</v>
      </c>
      <c r="L26" s="45">
        <f t="shared" si="6"/>
        <v>0</v>
      </c>
      <c r="M26" s="43">
        <f t="shared" si="6"/>
        <v>0</v>
      </c>
      <c r="N26" s="43">
        <f t="shared" si="6"/>
        <v>0</v>
      </c>
      <c r="O26" s="45">
        <f t="shared" si="6"/>
        <v>0</v>
      </c>
      <c r="P26" s="45">
        <f t="shared" si="6"/>
        <v>0</v>
      </c>
      <c r="Q26" s="45">
        <f t="shared" si="6"/>
        <v>0</v>
      </c>
      <c r="R26" s="69">
        <f t="shared" si="6"/>
        <v>0</v>
      </c>
      <c r="S26" s="45">
        <f t="shared" si="6"/>
        <v>0</v>
      </c>
      <c r="T26" s="43">
        <f t="shared" si="6"/>
        <v>0</v>
      </c>
    </row>
    <row r="27" spans="1:20" x14ac:dyDescent="0.3">
      <c r="A27" s="46" t="s">
        <v>34</v>
      </c>
      <c r="B27" s="47"/>
      <c r="C27" s="47"/>
      <c r="D27" s="48"/>
      <c r="E27" s="81"/>
      <c r="F27" s="71">
        <f>F26/F29</f>
        <v>0</v>
      </c>
      <c r="G27" s="51">
        <f t="shared" ref="G27:T27" si="7">G26/G29</f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  <c r="O27" s="51">
        <f t="shared" si="7"/>
        <v>0</v>
      </c>
      <c r="P27" s="51">
        <f t="shared" si="7"/>
        <v>0</v>
      </c>
      <c r="Q27" s="51">
        <f t="shared" si="7"/>
        <v>0</v>
      </c>
      <c r="R27" s="51">
        <f t="shared" si="7"/>
        <v>0</v>
      </c>
      <c r="S27" s="51">
        <f t="shared" si="7"/>
        <v>0</v>
      </c>
      <c r="T27" s="51">
        <f t="shared" si="7"/>
        <v>0</v>
      </c>
    </row>
    <row r="28" spans="1:20" x14ac:dyDescent="0.3">
      <c r="A28" s="39" t="s">
        <v>46</v>
      </c>
      <c r="B28" s="40"/>
      <c r="C28" s="40"/>
      <c r="D28" s="82">
        <f>D21+D11</f>
        <v>1425</v>
      </c>
      <c r="E28" s="83">
        <f>E21+E11</f>
        <v>176.3</v>
      </c>
      <c r="F28" s="43">
        <f t="shared" ref="F28:T28" si="8">SUM(F11,F21,F26)</f>
        <v>38.119999999999997</v>
      </c>
      <c r="G28" s="45">
        <f t="shared" si="8"/>
        <v>40.15</v>
      </c>
      <c r="H28" s="45">
        <f t="shared" si="8"/>
        <v>178.01999999999998</v>
      </c>
      <c r="I28" s="45">
        <f t="shared" si="8"/>
        <v>1336.1399999999999</v>
      </c>
      <c r="J28" s="43">
        <f t="shared" si="8"/>
        <v>0.66100000000000003</v>
      </c>
      <c r="K28" s="43">
        <f t="shared" si="8"/>
        <v>0.55200000000000005</v>
      </c>
      <c r="L28" s="45">
        <f t="shared" si="8"/>
        <v>79.53</v>
      </c>
      <c r="M28" s="43">
        <f t="shared" si="8"/>
        <v>28.29</v>
      </c>
      <c r="N28" s="43">
        <f t="shared" si="8"/>
        <v>5.8239999999999998</v>
      </c>
      <c r="O28" s="45">
        <f t="shared" si="8"/>
        <v>207.92000000000002</v>
      </c>
      <c r="P28" s="45">
        <f t="shared" si="8"/>
        <v>770.43</v>
      </c>
      <c r="Q28" s="43">
        <f t="shared" si="8"/>
        <v>6.1320000000000006</v>
      </c>
      <c r="R28" s="69">
        <f t="shared" si="8"/>
        <v>9.5000000000000001E-2</v>
      </c>
      <c r="S28" s="43">
        <f t="shared" si="8"/>
        <v>195.90700000000004</v>
      </c>
      <c r="T28" s="43">
        <f t="shared" si="8"/>
        <v>11.579000000000001</v>
      </c>
    </row>
    <row r="29" spans="1:20" x14ac:dyDescent="0.3">
      <c r="A29" s="84" t="s">
        <v>47</v>
      </c>
      <c r="B29" s="85"/>
      <c r="C29" s="85"/>
      <c r="D29" s="86"/>
      <c r="E29" s="87"/>
      <c r="F29" s="32">
        <v>90</v>
      </c>
      <c r="G29" s="52">
        <v>92</v>
      </c>
      <c r="H29" s="52">
        <v>383</v>
      </c>
      <c r="I29" s="52">
        <v>2720</v>
      </c>
      <c r="J29" s="32">
        <v>1.4</v>
      </c>
      <c r="K29" s="32">
        <v>1.6</v>
      </c>
      <c r="L29" s="31">
        <v>70</v>
      </c>
      <c r="M29" s="32">
        <v>0.9</v>
      </c>
      <c r="N29" s="31">
        <v>12</v>
      </c>
      <c r="O29" s="31">
        <v>1200</v>
      </c>
      <c r="P29" s="31">
        <v>1200</v>
      </c>
      <c r="Q29" s="31">
        <v>14</v>
      </c>
      <c r="R29" s="52">
        <v>0.1</v>
      </c>
      <c r="S29" s="31">
        <v>300</v>
      </c>
      <c r="T29" s="32">
        <v>18</v>
      </c>
    </row>
    <row r="30" spans="1:20" x14ac:dyDescent="0.3">
      <c r="A30" s="46" t="s">
        <v>34</v>
      </c>
      <c r="B30" s="47"/>
      <c r="C30" s="47"/>
      <c r="D30" s="48"/>
      <c r="E30" s="81"/>
      <c r="F30" s="71">
        <f t="shared" ref="F30:T30" si="9">F28/F29</f>
        <v>0.42355555555555552</v>
      </c>
      <c r="G30" s="51">
        <f t="shared" si="9"/>
        <v>0.43641304347826088</v>
      </c>
      <c r="H30" s="51">
        <f t="shared" si="9"/>
        <v>0.46480417754569187</v>
      </c>
      <c r="I30" s="51">
        <f t="shared" si="9"/>
        <v>0.49122794117647056</v>
      </c>
      <c r="J30" s="51">
        <f t="shared" si="9"/>
        <v>0.4721428571428572</v>
      </c>
      <c r="K30" s="51">
        <f t="shared" si="9"/>
        <v>0.34500000000000003</v>
      </c>
      <c r="L30" s="51">
        <f t="shared" si="9"/>
        <v>1.1361428571428571</v>
      </c>
      <c r="M30" s="88">
        <f t="shared" si="9"/>
        <v>31.43333333333333</v>
      </c>
      <c r="N30" s="51">
        <f t="shared" si="9"/>
        <v>0.48533333333333334</v>
      </c>
      <c r="O30" s="51">
        <f t="shared" si="9"/>
        <v>0.17326666666666668</v>
      </c>
      <c r="P30" s="51">
        <f t="shared" si="9"/>
        <v>0.64202499999999996</v>
      </c>
      <c r="Q30" s="51">
        <f t="shared" si="9"/>
        <v>0.43800000000000006</v>
      </c>
      <c r="R30" s="88">
        <f t="shared" si="9"/>
        <v>0.95</v>
      </c>
      <c r="S30" s="51">
        <f t="shared" si="9"/>
        <v>0.65302333333333351</v>
      </c>
      <c r="T30" s="88">
        <f t="shared" si="9"/>
        <v>0.64327777777777784</v>
      </c>
    </row>
    <row r="31" spans="1:20" x14ac:dyDescent="0.3">
      <c r="A31" s="3"/>
      <c r="B31" s="3"/>
      <c r="C31" s="89"/>
      <c r="D31" s="89"/>
      <c r="E31" s="89"/>
      <c r="F31" s="90"/>
      <c r="G31" s="7"/>
      <c r="H31" s="4"/>
      <c r="I31" s="4"/>
      <c r="J31" s="7"/>
      <c r="K31" s="7"/>
      <c r="L31" s="7"/>
      <c r="M31" s="91" t="s">
        <v>48</v>
      </c>
      <c r="N31" s="91"/>
      <c r="O31" s="91"/>
      <c r="P31" s="91"/>
      <c r="Q31" s="91"/>
      <c r="R31" s="91"/>
      <c r="S31" s="91"/>
      <c r="T31" s="91"/>
    </row>
  </sheetData>
  <mergeCells count="36">
    <mergeCell ref="B25:C25"/>
    <mergeCell ref="A27:D27"/>
    <mergeCell ref="A29:D29"/>
    <mergeCell ref="A30:D30"/>
    <mergeCell ref="M31:T31"/>
    <mergeCell ref="B18:C18"/>
    <mergeCell ref="B19:C19"/>
    <mergeCell ref="B20:C20"/>
    <mergeCell ref="A22:D22"/>
    <mergeCell ref="A23:T23"/>
    <mergeCell ref="B24:C24"/>
    <mergeCell ref="A12:D12"/>
    <mergeCell ref="A13:T13"/>
    <mergeCell ref="B14:C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2025-03-18T19:10:58Z</dcterms:modified>
</cp:coreProperties>
</file>