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R28" i="1"/>
  <c r="Q28" i="1"/>
  <c r="N28" i="1"/>
  <c r="M28" i="1"/>
  <c r="J28" i="1"/>
  <c r="I28" i="1"/>
  <c r="F28" i="1"/>
  <c r="T27" i="1"/>
  <c r="T28" i="1" s="1"/>
  <c r="S27" i="1"/>
  <c r="S28" i="1" s="1"/>
  <c r="R27" i="1"/>
  <c r="Q27" i="1"/>
  <c r="P27" i="1"/>
  <c r="P28" i="1" s="1"/>
  <c r="O27" i="1"/>
  <c r="O28" i="1" s="1"/>
  <c r="N27" i="1"/>
  <c r="M27" i="1"/>
  <c r="L27" i="1"/>
  <c r="L28" i="1" s="1"/>
  <c r="K27" i="1"/>
  <c r="K28" i="1" s="1"/>
  <c r="J27" i="1"/>
  <c r="I27" i="1"/>
  <c r="H27" i="1"/>
  <c r="H28" i="1" s="1"/>
  <c r="G27" i="1"/>
  <c r="G28" i="1" s="1"/>
  <c r="F27" i="1"/>
  <c r="E27" i="1"/>
  <c r="D27" i="1"/>
  <c r="M22" i="1"/>
  <c r="M29" i="1" s="1"/>
  <c r="M31" i="1" s="1"/>
  <c r="E22" i="1"/>
  <c r="E23" i="1" s="1"/>
  <c r="D22" i="1"/>
  <c r="T21" i="1"/>
  <c r="R21" i="1"/>
  <c r="R22" i="1" s="1"/>
  <c r="R23" i="1" s="1"/>
  <c r="Q21" i="1"/>
  <c r="Q22" i="1" s="1"/>
  <c r="P21" i="1"/>
  <c r="O21" i="1"/>
  <c r="N21" i="1"/>
  <c r="N22" i="1" s="1"/>
  <c r="N23" i="1" s="1"/>
  <c r="L21" i="1"/>
  <c r="L22" i="1" s="1"/>
  <c r="K21" i="1"/>
  <c r="J21" i="1"/>
  <c r="H21" i="1"/>
  <c r="I21" i="1" s="1"/>
  <c r="G21" i="1"/>
  <c r="F21" i="1"/>
  <c r="T20" i="1"/>
  <c r="T22" i="1" s="1"/>
  <c r="S20" i="1"/>
  <c r="S22" i="1" s="1"/>
  <c r="S23" i="1" s="1"/>
  <c r="R20" i="1"/>
  <c r="Q20" i="1"/>
  <c r="P20" i="1"/>
  <c r="P22" i="1" s="1"/>
  <c r="O20" i="1"/>
  <c r="O22" i="1" s="1"/>
  <c r="O23" i="1" s="1"/>
  <c r="N20" i="1"/>
  <c r="K20" i="1"/>
  <c r="K22" i="1" s="1"/>
  <c r="K23" i="1" s="1"/>
  <c r="J20" i="1"/>
  <c r="J22" i="1" s="1"/>
  <c r="J23" i="1" s="1"/>
  <c r="I20" i="1"/>
  <c r="I22" i="1" s="1"/>
  <c r="I23" i="1" s="1"/>
  <c r="H20" i="1"/>
  <c r="H22" i="1" s="1"/>
  <c r="G20" i="1"/>
  <c r="G22" i="1" s="1"/>
  <c r="G23" i="1" s="1"/>
  <c r="F20" i="1"/>
  <c r="F22" i="1" s="1"/>
  <c r="F23" i="1" s="1"/>
  <c r="T12" i="1"/>
  <c r="Q12" i="1"/>
  <c r="P12" i="1"/>
  <c r="M12" i="1"/>
  <c r="L12" i="1"/>
  <c r="H12" i="1"/>
  <c r="T11" i="1"/>
  <c r="S11" i="1"/>
  <c r="R11" i="1"/>
  <c r="R29" i="1" s="1"/>
  <c r="R31" i="1" s="1"/>
  <c r="Q11" i="1"/>
  <c r="P11" i="1"/>
  <c r="O11" i="1"/>
  <c r="N11" i="1"/>
  <c r="N29" i="1" s="1"/>
  <c r="N31" i="1" s="1"/>
  <c r="M11" i="1"/>
  <c r="L11" i="1"/>
  <c r="K11" i="1"/>
  <c r="J11" i="1"/>
  <c r="J29" i="1" s="1"/>
  <c r="J31" i="1" s="1"/>
  <c r="H11" i="1"/>
  <c r="G11" i="1"/>
  <c r="G29" i="1" s="1"/>
  <c r="G31" i="1" s="1"/>
  <c r="F11" i="1"/>
  <c r="F29" i="1" s="1"/>
  <c r="F31" i="1" s="1"/>
  <c r="E11" i="1"/>
  <c r="D11" i="1"/>
  <c r="I9" i="1"/>
  <c r="I11" i="1" s="1"/>
  <c r="I29" i="1" l="1"/>
  <c r="I31" i="1" s="1"/>
  <c r="I12" i="1"/>
  <c r="H23" i="1"/>
  <c r="H29" i="1"/>
  <c r="H31" i="1" s="1"/>
  <c r="Q29" i="1"/>
  <c r="Q31" i="1" s="1"/>
  <c r="Q23" i="1"/>
  <c r="L23" i="1"/>
  <c r="L29" i="1"/>
  <c r="L31" i="1" s="1"/>
  <c r="K29" i="1"/>
  <c r="K31" i="1" s="1"/>
  <c r="O29" i="1"/>
  <c r="O31" i="1" s="1"/>
  <c r="S29" i="1"/>
  <c r="S31" i="1" s="1"/>
  <c r="P23" i="1"/>
  <c r="P29" i="1"/>
  <c r="P31" i="1" s="1"/>
  <c r="T23" i="1"/>
  <c r="T29" i="1"/>
  <c r="T31" i="1" s="1"/>
  <c r="E29" i="1"/>
  <c r="F12" i="1"/>
  <c r="J12" i="1"/>
  <c r="N12" i="1"/>
  <c r="R12" i="1"/>
  <c r="M23" i="1"/>
  <c r="G12" i="1"/>
  <c r="K12" i="1"/>
  <c r="O12" i="1"/>
  <c r="S12" i="1"/>
</calcChain>
</file>

<file path=xl/sharedStrings.xml><?xml version="1.0" encoding="utf-8"?>
<sst xmlns="http://schemas.openxmlformats.org/spreadsheetml/2006/main" count="56" uniqueCount="51">
  <si>
    <t>Примерное меню и пищевая ценность приготовляемых блюд (лист 3)</t>
  </si>
  <si>
    <t>Рацион: Школа</t>
  </si>
  <si>
    <t>среда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</si>
  <si>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</si>
  <si>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</si>
  <si>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</si>
  <si>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</si>
  <si>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</si>
  <si>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</si>
  <si>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</si>
  <si>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</si>
  <si>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</si>
  <si>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</si>
  <si>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</si>
  <si>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</si>
  <si>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</si>
  <si>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</si>
  <si>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</si>
  <si>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</si>
  <si>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</si>
  <si>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</si>
  <si>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</si>
  <si>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</si>
  <si>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</si>
  <si>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</si>
  <si>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</si>
  <si>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</si>
  <si>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</si>
  <si>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ПР</t>
  </si>
  <si>
    <t>Блинчики с фруктовой начинкой п/ф и сахарной пудрой 160/5</t>
  </si>
  <si>
    <t>Чай с лимоном 200/5</t>
  </si>
  <si>
    <t xml:space="preserve">Фрукт порционно </t>
  </si>
  <si>
    <t xml:space="preserve">Итого за Завтрак </t>
  </si>
  <si>
    <t>% от суточной нормы</t>
  </si>
  <si>
    <t>*Итого за Завтрак (осенний период)</t>
  </si>
  <si>
    <t>Обед (полноценный рацион питания)</t>
  </si>
  <si>
    <t>* 56</t>
  </si>
  <si>
    <t>Икра морковная собс.приготовления</t>
  </si>
  <si>
    <t>Суп картофельный (с крупой) на м/б</t>
  </si>
  <si>
    <t>Котлета "Школьная" запеченная</t>
  </si>
  <si>
    <t>Макаронные изделия отварные с м/с</t>
  </si>
  <si>
    <t>Напиток лимонный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</si>
  <si>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</si>
  <si>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</si>
  <si>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</si>
  <si>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</si>
  <si>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</si>
  <si>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</si>
  <si>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</si>
  <si>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Примерное меню и пищевая ценность приготовляемых блюд (лист 4)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</si>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</sst>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"/>
    <numFmt numFmtId="166" formatCode="0.0%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  <font>
      <b/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3" fillId="2" borderId="1" xfId="0" applyNumberFormat="1" applyFont="1" applyFill="1" applyBorder="1" applyAlignment="1">
      <alignment horizontal="left"/>
    </xf>
    <xf numFmtId="0" fontId="4" fillId="0" borderId="0" xfId="0" applyFont="1"/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2" fontId="5" fillId="2" borderId="0" xfId="0" applyNumberFormat="1" applyFont="1" applyFill="1"/>
    <xf numFmtId="0" fontId="5" fillId="2" borderId="0" xfId="0" applyFont="1" applyFill="1"/>
    <xf numFmtId="0" fontId="4" fillId="2" borderId="1" xfId="0" applyFont="1" applyFill="1" applyBorder="1"/>
    <xf numFmtId="1" fontId="5" fillId="2" borderId="0" xfId="0" applyNumberFormat="1" applyFont="1" applyFill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1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0" fontId="6" fillId="2" borderId="0" xfId="0" applyFont="1" applyFill="1"/>
    <xf numFmtId="3" fontId="5" fillId="2" borderId="4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4" xfId="0" applyFont="1" applyFill="1" applyBorder="1" applyAlignment="1"/>
    <xf numFmtId="2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 vertical="top"/>
    </xf>
    <xf numFmtId="165" fontId="3" fillId="2" borderId="4" xfId="0" applyNumberFormat="1" applyFont="1" applyFill="1" applyBorder="1" applyAlignment="1">
      <alignment horizontal="center" vertical="top"/>
    </xf>
    <xf numFmtId="0" fontId="4" fillId="2" borderId="0" xfId="0" applyFont="1" applyFill="1"/>
    <xf numFmtId="2" fontId="2" fillId="2" borderId="0" xfId="0" applyNumberFormat="1" applyFont="1" applyFill="1" applyBorder="1" applyAlignment="1">
      <alignment horizontal="left"/>
    </xf>
    <xf numFmtId="10" fontId="2" fillId="2" borderId="0" xfId="1" applyNumberFormat="1" applyFont="1" applyFill="1"/>
    <xf numFmtId="166" fontId="2" fillId="2" borderId="3" xfId="1" applyNumberFormat="1" applyFont="1" applyFill="1" applyBorder="1"/>
    <xf numFmtId="165" fontId="3" fillId="2" borderId="1" xfId="0" applyNumberFormat="1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4" xfId="1" applyNumberFormat="1" applyFont="1" applyFill="1" applyBorder="1"/>
    <xf numFmtId="166" fontId="2" fillId="2" borderId="4" xfId="1" applyNumberFormat="1" applyFont="1" applyFill="1" applyBorder="1"/>
    <xf numFmtId="165" fontId="5" fillId="2" borderId="4" xfId="0" applyNumberFormat="1" applyFont="1" applyFill="1" applyBorder="1" applyAlignment="1">
      <alignment horizontal="center" vertical="top"/>
    </xf>
    <xf numFmtId="167" fontId="5" fillId="2" borderId="4" xfId="0" applyNumberFormat="1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center"/>
    </xf>
    <xf numFmtId="1" fontId="5" fillId="3" borderId="13" xfId="2" applyNumberFormat="1" applyFont="1" applyFill="1" applyBorder="1" applyAlignment="1">
      <alignment horizontal="center" vertical="center"/>
    </xf>
    <xf numFmtId="0" fontId="5" fillId="3" borderId="13" xfId="2" applyNumberFormat="1" applyFont="1" applyFill="1" applyBorder="1" applyAlignment="1">
      <alignment horizontal="center" vertical="top"/>
    </xf>
    <xf numFmtId="2" fontId="5" fillId="3" borderId="13" xfId="2" applyNumberFormat="1" applyFont="1" applyFill="1" applyBorder="1" applyAlignment="1">
      <alignment horizontal="center" vertical="top"/>
    </xf>
    <xf numFmtId="1" fontId="5" fillId="2" borderId="4" xfId="2" applyNumberFormat="1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center" vertical="top"/>
    </xf>
    <xf numFmtId="2" fontId="5" fillId="2" borderId="4" xfId="2" applyNumberFormat="1" applyFont="1" applyFill="1" applyBorder="1" applyAlignment="1">
      <alignment horizontal="center" vertical="top"/>
    </xf>
    <xf numFmtId="0" fontId="5" fillId="2" borderId="4" xfId="2" applyNumberFormat="1" applyFont="1" applyFill="1" applyBorder="1" applyAlignment="1">
      <alignment horizontal="center" vertical="top"/>
    </xf>
    <xf numFmtId="165" fontId="5" fillId="2" borderId="4" xfId="2" applyNumberFormat="1" applyFont="1" applyFill="1" applyBorder="1" applyAlignment="1">
      <alignment horizontal="center" vertical="top"/>
    </xf>
    <xf numFmtId="164" fontId="5" fillId="2" borderId="4" xfId="2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top"/>
    </xf>
    <xf numFmtId="1" fontId="2" fillId="2" borderId="4" xfId="0" applyNumberFormat="1" applyFont="1" applyFill="1" applyBorder="1" applyAlignment="1"/>
    <xf numFmtId="1" fontId="5" fillId="3" borderId="13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top"/>
    </xf>
    <xf numFmtId="2" fontId="5" fillId="3" borderId="13" xfId="0" applyNumberFormat="1" applyFont="1" applyFill="1" applyBorder="1" applyAlignment="1">
      <alignment horizontal="center" vertical="top"/>
    </xf>
    <xf numFmtId="165" fontId="5" fillId="3" borderId="13" xfId="0" applyNumberFormat="1" applyFont="1" applyFill="1" applyBorder="1" applyAlignment="1">
      <alignment horizontal="center" vertical="top"/>
    </xf>
    <xf numFmtId="0" fontId="0" fillId="3" borderId="0" xfId="0" applyFont="1" applyFill="1"/>
    <xf numFmtId="2" fontId="4" fillId="2" borderId="1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166" fontId="2" fillId="2" borderId="0" xfId="1" applyNumberFormat="1" applyFont="1" applyFill="1"/>
    <xf numFmtId="165" fontId="3" fillId="2" borderId="3" xfId="0" applyNumberFormat="1" applyFont="1" applyFill="1" applyBorder="1" applyAlignment="1">
      <alignment horizontal="center" vertical="top"/>
    </xf>
    <xf numFmtId="1" fontId="2" fillId="2" borderId="10" xfId="0" applyNumberFormat="1" applyFont="1" applyFill="1" applyBorder="1" applyAlignment="1"/>
    <xf numFmtId="2" fontId="2" fillId="2" borderId="10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top"/>
    </xf>
    <xf numFmtId="2" fontId="3" fillId="2" borderId="3" xfId="0" applyNumberFormat="1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left"/>
    </xf>
    <xf numFmtId="10" fontId="2" fillId="2" borderId="10" xfId="0" applyNumberFormat="1" applyFont="1" applyFill="1" applyBorder="1" applyAlignment="1">
      <alignment horizontal="left"/>
    </xf>
    <xf numFmtId="10" fontId="2" fillId="2" borderId="4" xfId="0" applyNumberFormat="1" applyFont="1" applyFill="1" applyBorder="1" applyAlignment="1">
      <alignment horizontal="center" vertical="top"/>
    </xf>
    <xf numFmtId="166" fontId="2" fillId="2" borderId="4" xfId="0" applyNumberFormat="1" applyFont="1" applyFill="1" applyBorder="1" applyAlignment="1">
      <alignment horizontal="center" vertical="top"/>
    </xf>
    <xf numFmtId="9" fontId="2" fillId="2" borderId="4" xfId="0" applyNumberFormat="1" applyFont="1" applyFill="1" applyBorder="1" applyAlignment="1">
      <alignment horizontal="center" vertical="top"/>
    </xf>
    <xf numFmtId="166" fontId="3" fillId="2" borderId="1" xfId="0" applyNumberFormat="1" applyFont="1" applyFill="1" applyBorder="1" applyAlignment="1">
      <alignment horizontal="center" vertical="top"/>
    </xf>
    <xf numFmtId="10" fontId="4" fillId="0" borderId="0" xfId="0" applyNumberFormat="1" applyFont="1"/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10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10" fontId="2" fillId="2" borderId="8" xfId="0" applyNumberFormat="1" applyFont="1" applyFill="1" applyBorder="1" applyAlignment="1">
      <alignment horizontal="left"/>
    </xf>
    <xf numFmtId="10" fontId="2" fillId="2" borderId="9" xfId="0" applyNumberFormat="1" applyFont="1" applyFill="1" applyBorder="1" applyAlignment="1">
      <alignment horizontal="left"/>
    </xf>
    <xf numFmtId="10" fontId="2" fillId="2" borderId="10" xfId="0" applyNumberFormat="1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5" fillId="2" borderId="8" xfId="2" applyNumberFormat="1" applyFont="1" applyFill="1" applyBorder="1" applyAlignment="1">
      <alignment horizontal="left" vertical="center" wrapText="1"/>
    </xf>
    <xf numFmtId="0" fontId="5" fillId="2" borderId="10" xfId="2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left" indent="1"/>
    </xf>
    <xf numFmtId="0" fontId="5" fillId="3" borderId="13" xfId="0" applyNumberFormat="1" applyFont="1" applyFill="1" applyBorder="1" applyAlignment="1">
      <alignment horizontal="left" vertical="center" wrapText="1"/>
    </xf>
    <xf numFmtId="0" fontId="5" fillId="3" borderId="14" xfId="2" applyNumberFormat="1" applyFont="1" applyFill="1" applyBorder="1" applyAlignment="1">
      <alignment horizontal="left" vertical="center" wrapText="1"/>
    </xf>
    <xf numFmtId="0" fontId="5" fillId="3" borderId="15" xfId="2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2" fillId="2" borderId="2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N3" sqref="N3:T3"/>
    </sheetView>
  </sheetViews>
  <sheetFormatPr defaultRowHeight="14.4" x14ac:dyDescent="0.3"/>
  <cols>
    <col min="17" max="17" width="11.33203125" customWidth="1"/>
  </cols>
  <sheetData>
    <row r="1" spans="1:21" s="2" customFormat="1" ht="11.25" customHeight="1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1"/>
    </row>
    <row r="2" spans="1:21" s="2" customFormat="1" ht="11.25" customHeight="1" x14ac:dyDescent="0.2">
      <c r="A2" s="3" t="s">
        <v>1</v>
      </c>
      <c r="B2" s="4"/>
      <c r="C2" s="4"/>
      <c r="D2" s="5"/>
      <c r="E2" s="5"/>
      <c r="F2" s="6"/>
      <c r="G2" s="107" t="s">
        <v>2</v>
      </c>
      <c r="H2" s="107"/>
      <c r="I2" s="107"/>
      <c r="J2" s="7"/>
      <c r="K2" s="7"/>
      <c r="L2" s="108" t="s">
        <v>3</v>
      </c>
      <c r="M2" s="108"/>
      <c r="N2" s="109" t="s">
        <v>50</v>
      </c>
      <c r="O2" s="109"/>
      <c r="P2" s="109"/>
      <c r="Q2" s="109"/>
      <c r="R2" s="7"/>
      <c r="S2" s="7"/>
      <c r="T2" s="7"/>
      <c r="U2" s="8"/>
    </row>
    <row r="3" spans="1:21" s="2" customFormat="1" ht="11.25" customHeight="1" x14ac:dyDescent="0.2">
      <c r="A3" s="4"/>
      <c r="B3" s="4"/>
      <c r="C3" s="4"/>
      <c r="D3" s="110" t="s">
        <v>4</v>
      </c>
      <c r="E3" s="110"/>
      <c r="F3" s="110"/>
      <c r="G3" s="9">
        <v>1</v>
      </c>
      <c r="H3" s="7"/>
      <c r="I3" s="5"/>
      <c r="J3" s="5"/>
      <c r="K3" s="5"/>
      <c r="L3" s="110" t="s">
        <v>5</v>
      </c>
      <c r="M3" s="110"/>
      <c r="N3" s="107"/>
      <c r="O3" s="107"/>
      <c r="P3" s="107"/>
      <c r="Q3" s="107"/>
      <c r="R3" s="107"/>
      <c r="S3" s="107"/>
      <c r="T3" s="107"/>
      <c r="U3" s="10"/>
    </row>
    <row r="4" spans="1:21" s="2" customFormat="1" ht="21.75" customHeight="1" x14ac:dyDescent="0.2">
      <c r="A4" s="103" t="s">
        <v>6</v>
      </c>
      <c r="B4" s="103" t="s">
        <v>7</v>
      </c>
      <c r="C4" s="103"/>
      <c r="D4" s="103" t="s">
        <v>8</v>
      </c>
      <c r="E4" s="11"/>
      <c r="F4" s="98" t="s">
        <v>9</v>
      </c>
      <c r="G4" s="98"/>
      <c r="H4" s="98"/>
      <c r="I4" s="103" t="s">
        <v>10</v>
      </c>
      <c r="J4" s="98" t="s">
        <v>11</v>
      </c>
      <c r="K4" s="98"/>
      <c r="L4" s="98"/>
      <c r="M4" s="98"/>
      <c r="N4" s="98"/>
      <c r="O4" s="98" t="s">
        <v>12</v>
      </c>
      <c r="P4" s="98"/>
      <c r="Q4" s="98"/>
      <c r="R4" s="98"/>
      <c r="S4" s="98"/>
      <c r="T4" s="98"/>
      <c r="U4" s="12"/>
    </row>
    <row r="5" spans="1:21" s="2" customFormat="1" ht="21" customHeight="1" x14ac:dyDescent="0.2">
      <c r="A5" s="104"/>
      <c r="B5" s="105"/>
      <c r="C5" s="106"/>
      <c r="D5" s="104"/>
      <c r="E5" s="13"/>
      <c r="F5" s="14" t="s">
        <v>13</v>
      </c>
      <c r="G5" s="15" t="s">
        <v>14</v>
      </c>
      <c r="H5" s="15" t="s">
        <v>15</v>
      </c>
      <c r="I5" s="104"/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15" t="s">
        <v>21</v>
      </c>
      <c r="P5" s="15" t="s">
        <v>22</v>
      </c>
      <c r="Q5" s="15" t="s">
        <v>23</v>
      </c>
      <c r="R5" s="15" t="s">
        <v>24</v>
      </c>
      <c r="S5" s="15" t="s">
        <v>25</v>
      </c>
      <c r="T5" s="15" t="s">
        <v>26</v>
      </c>
      <c r="U5" s="12"/>
    </row>
    <row r="6" spans="1:21" s="2" customFormat="1" ht="11.25" customHeight="1" x14ac:dyDescent="0.2">
      <c r="A6" s="16">
        <v>1</v>
      </c>
      <c r="B6" s="99">
        <v>2</v>
      </c>
      <c r="C6" s="99"/>
      <c r="D6" s="17">
        <v>3</v>
      </c>
      <c r="E6" s="17"/>
      <c r="F6" s="18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9"/>
    </row>
    <row r="7" spans="1:21" s="2" customFormat="1" ht="11.25" customHeight="1" x14ac:dyDescent="0.2">
      <c r="A7" s="92" t="s">
        <v>27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4"/>
      <c r="U7" s="20"/>
    </row>
    <row r="8" spans="1:21" s="26" customFormat="1" ht="25.5" customHeight="1" x14ac:dyDescent="0.2">
      <c r="A8" s="16" t="s">
        <v>28</v>
      </c>
      <c r="B8" s="81" t="s">
        <v>29</v>
      </c>
      <c r="C8" s="82"/>
      <c r="D8" s="21">
        <v>165</v>
      </c>
      <c r="E8" s="22">
        <v>47.65</v>
      </c>
      <c r="F8" s="22">
        <v>3.6</v>
      </c>
      <c r="G8" s="22">
        <v>6</v>
      </c>
      <c r="H8" s="22">
        <v>54</v>
      </c>
      <c r="I8" s="22">
        <v>288</v>
      </c>
      <c r="J8" s="23">
        <v>7.0000000000000007E-2</v>
      </c>
      <c r="K8" s="23">
        <v>0.16</v>
      </c>
      <c r="L8" s="22">
        <v>0.19</v>
      </c>
      <c r="M8" s="22">
        <v>0.02</v>
      </c>
      <c r="N8" s="24">
        <v>1.1639999999999999</v>
      </c>
      <c r="O8" s="22">
        <v>0.19</v>
      </c>
      <c r="P8" s="22">
        <v>149.1</v>
      </c>
      <c r="Q8" s="22">
        <v>0.81</v>
      </c>
      <c r="R8" s="22">
        <v>0.02</v>
      </c>
      <c r="S8" s="22">
        <v>12.93</v>
      </c>
      <c r="T8" s="22">
        <v>0.91</v>
      </c>
      <c r="U8" s="25"/>
    </row>
    <row r="9" spans="1:21" s="26" customFormat="1" ht="12.75" customHeight="1" x14ac:dyDescent="0.2">
      <c r="A9" s="16">
        <v>377</v>
      </c>
      <c r="B9" s="100" t="s">
        <v>30</v>
      </c>
      <c r="C9" s="101"/>
      <c r="D9" s="21">
        <v>200</v>
      </c>
      <c r="E9" s="22">
        <v>4.53</v>
      </c>
      <c r="F9" s="22">
        <v>0.26</v>
      </c>
      <c r="G9" s="22">
        <v>0.06</v>
      </c>
      <c r="H9" s="22">
        <v>15.22</v>
      </c>
      <c r="I9" s="22">
        <f>F9*4+G9*9+H9*4</f>
        <v>62.46</v>
      </c>
      <c r="J9" s="22">
        <v>0</v>
      </c>
      <c r="K9" s="22">
        <v>0.01</v>
      </c>
      <c r="L9" s="22">
        <v>2.9</v>
      </c>
      <c r="M9" s="22">
        <v>0</v>
      </c>
      <c r="N9" s="22">
        <v>0.06</v>
      </c>
      <c r="O9" s="22">
        <v>8.0500000000000007</v>
      </c>
      <c r="P9" s="22">
        <v>9.7799999999999994</v>
      </c>
      <c r="Q9" s="22">
        <v>1.7000000000000001E-2</v>
      </c>
      <c r="R9" s="23">
        <v>0</v>
      </c>
      <c r="S9" s="22">
        <v>5.24</v>
      </c>
      <c r="T9" s="22">
        <v>0.87</v>
      </c>
      <c r="U9" s="25"/>
    </row>
    <row r="10" spans="1:21" s="26" customFormat="1" ht="11.25" customHeight="1" x14ac:dyDescent="0.2">
      <c r="A10" s="27">
        <v>338</v>
      </c>
      <c r="B10" s="102" t="s">
        <v>31</v>
      </c>
      <c r="C10" s="102"/>
      <c r="D10" s="21">
        <v>200</v>
      </c>
      <c r="E10" s="22">
        <v>26.12</v>
      </c>
      <c r="F10" s="22">
        <v>1.5</v>
      </c>
      <c r="G10" s="22">
        <v>0.5</v>
      </c>
      <c r="H10" s="22">
        <v>2.1</v>
      </c>
      <c r="I10" s="22">
        <v>125.6</v>
      </c>
      <c r="J10" s="22">
        <v>0.04</v>
      </c>
      <c r="K10" s="22">
        <v>0.02</v>
      </c>
      <c r="L10" s="21">
        <v>10</v>
      </c>
      <c r="M10" s="22">
        <v>0.02</v>
      </c>
      <c r="N10" s="22">
        <v>0.2</v>
      </c>
      <c r="O10" s="22">
        <v>16</v>
      </c>
      <c r="P10" s="22">
        <v>11</v>
      </c>
      <c r="Q10" s="21">
        <v>0.03</v>
      </c>
      <c r="R10" s="21">
        <v>2E-3</v>
      </c>
      <c r="S10" s="22">
        <v>9</v>
      </c>
      <c r="T10" s="22">
        <v>2.2000000000000002</v>
      </c>
      <c r="U10" s="25"/>
    </row>
    <row r="11" spans="1:21" s="36" customFormat="1" ht="12" customHeight="1" x14ac:dyDescent="0.2">
      <c r="A11" s="28" t="s">
        <v>32</v>
      </c>
      <c r="B11" s="29"/>
      <c r="C11" s="29"/>
      <c r="D11" s="30">
        <f t="shared" ref="D11:T11" si="0">SUM(D8:D10)</f>
        <v>565</v>
      </c>
      <c r="E11" s="31">
        <f t="shared" si="0"/>
        <v>78.3</v>
      </c>
      <c r="F11" s="32">
        <f t="shared" si="0"/>
        <v>5.36</v>
      </c>
      <c r="G11" s="33">
        <f t="shared" si="0"/>
        <v>6.56</v>
      </c>
      <c r="H11" s="33">
        <f t="shared" si="0"/>
        <v>71.319999999999993</v>
      </c>
      <c r="I11" s="33">
        <f t="shared" si="0"/>
        <v>476.05999999999995</v>
      </c>
      <c r="J11" s="32">
        <f t="shared" si="0"/>
        <v>0.11000000000000001</v>
      </c>
      <c r="K11" s="32">
        <f t="shared" si="0"/>
        <v>0.19</v>
      </c>
      <c r="L11" s="32">
        <f t="shared" si="0"/>
        <v>13.09</v>
      </c>
      <c r="M11" s="32">
        <f t="shared" si="0"/>
        <v>0.04</v>
      </c>
      <c r="N11" s="32">
        <f t="shared" si="0"/>
        <v>1.4239999999999999</v>
      </c>
      <c r="O11" s="32">
        <f t="shared" si="0"/>
        <v>24.240000000000002</v>
      </c>
      <c r="P11" s="32">
        <f t="shared" si="0"/>
        <v>169.88</v>
      </c>
      <c r="Q11" s="34">
        <f t="shared" si="0"/>
        <v>0.8570000000000001</v>
      </c>
      <c r="R11" s="34">
        <f t="shared" si="0"/>
        <v>2.1999999999999999E-2</v>
      </c>
      <c r="S11" s="33">
        <f t="shared" si="0"/>
        <v>27.17</v>
      </c>
      <c r="T11" s="32">
        <f t="shared" si="0"/>
        <v>3.9800000000000004</v>
      </c>
      <c r="U11" s="35"/>
    </row>
    <row r="12" spans="1:21" s="36" customFormat="1" ht="12" customHeight="1" x14ac:dyDescent="0.2">
      <c r="A12" s="83" t="s">
        <v>33</v>
      </c>
      <c r="B12" s="84"/>
      <c r="C12" s="84"/>
      <c r="D12" s="85"/>
      <c r="E12" s="37"/>
      <c r="F12" s="38">
        <f t="shared" ref="F12:T12" si="1">F11/F30</f>
        <v>5.9555555555555556E-2</v>
      </c>
      <c r="G12" s="39">
        <f t="shared" si="1"/>
        <v>7.1304347826086953E-2</v>
      </c>
      <c r="H12" s="39">
        <f t="shared" si="1"/>
        <v>0.18621409921671017</v>
      </c>
      <c r="I12" s="39">
        <f t="shared" si="1"/>
        <v>0.17502205882352939</v>
      </c>
      <c r="J12" s="39">
        <f t="shared" si="1"/>
        <v>7.8571428571428584E-2</v>
      </c>
      <c r="K12" s="39">
        <f t="shared" si="1"/>
        <v>0.11874999999999999</v>
      </c>
      <c r="L12" s="39">
        <f t="shared" si="1"/>
        <v>0.187</v>
      </c>
      <c r="M12" s="39">
        <f t="shared" si="1"/>
        <v>4.4444444444444446E-2</v>
      </c>
      <c r="N12" s="39">
        <f t="shared" si="1"/>
        <v>0.11866666666666666</v>
      </c>
      <c r="O12" s="39">
        <f t="shared" si="1"/>
        <v>2.0200000000000003E-2</v>
      </c>
      <c r="P12" s="39">
        <f t="shared" si="1"/>
        <v>0.14156666666666667</v>
      </c>
      <c r="Q12" s="39">
        <f t="shared" si="1"/>
        <v>6.1214285714285721E-2</v>
      </c>
      <c r="R12" s="39">
        <f t="shared" si="1"/>
        <v>0.21999999999999997</v>
      </c>
      <c r="S12" s="39">
        <f t="shared" si="1"/>
        <v>9.056666666666667E-2</v>
      </c>
      <c r="T12" s="39">
        <f t="shared" si="1"/>
        <v>0.22111111111111115</v>
      </c>
      <c r="U12" s="40"/>
    </row>
    <row r="13" spans="1:21" s="36" customFormat="1" ht="12" customHeight="1" x14ac:dyDescent="0.2">
      <c r="A13" s="41" t="s">
        <v>34</v>
      </c>
      <c r="B13" s="42"/>
      <c r="C13" s="42"/>
      <c r="D13" s="43"/>
      <c r="E13" s="43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0"/>
    </row>
    <row r="14" spans="1:21" s="36" customFormat="1" ht="10.5" customHeight="1" x14ac:dyDescent="0.2">
      <c r="A14" s="92" t="s">
        <v>35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4"/>
      <c r="U14" s="20"/>
    </row>
    <row r="15" spans="1:21" s="26" customFormat="1" ht="22.5" customHeight="1" x14ac:dyDescent="0.2">
      <c r="A15" s="16" t="s">
        <v>36</v>
      </c>
      <c r="B15" s="81" t="s">
        <v>37</v>
      </c>
      <c r="C15" s="82"/>
      <c r="D15" s="21">
        <v>106</v>
      </c>
      <c r="E15" s="22">
        <v>15.52</v>
      </c>
      <c r="F15" s="22">
        <v>2.2000000000000002</v>
      </c>
      <c r="G15" s="46">
        <v>4.5999999999999996</v>
      </c>
      <c r="H15" s="46">
        <v>10.88</v>
      </c>
      <c r="I15" s="22">
        <v>93.7</v>
      </c>
      <c r="J15" s="23">
        <v>0.05</v>
      </c>
      <c r="K15" s="23">
        <v>0</v>
      </c>
      <c r="L15" s="22">
        <v>5.12</v>
      </c>
      <c r="M15" s="23">
        <v>0</v>
      </c>
      <c r="N15" s="23">
        <v>0</v>
      </c>
      <c r="O15" s="46">
        <v>30.64</v>
      </c>
      <c r="P15" s="46">
        <v>70</v>
      </c>
      <c r="Q15" s="47">
        <v>0</v>
      </c>
      <c r="R15" s="23">
        <v>0</v>
      </c>
      <c r="S15" s="46">
        <v>41.28</v>
      </c>
      <c r="T15" s="22">
        <v>1.22</v>
      </c>
      <c r="U15" s="25"/>
    </row>
    <row r="16" spans="1:21" s="26" customFormat="1" ht="22.5" customHeight="1" x14ac:dyDescent="0.2">
      <c r="A16" s="48">
        <v>108</v>
      </c>
      <c r="B16" s="81" t="s">
        <v>38</v>
      </c>
      <c r="C16" s="82"/>
      <c r="D16" s="24">
        <v>250</v>
      </c>
      <c r="E16" s="22">
        <v>10.65</v>
      </c>
      <c r="F16" s="22">
        <v>3.15</v>
      </c>
      <c r="G16" s="23">
        <v>3.55</v>
      </c>
      <c r="H16" s="23">
        <v>20.837499999999999</v>
      </c>
      <c r="I16" s="22">
        <v>127.89999999999999</v>
      </c>
      <c r="J16" s="23">
        <v>8.7499999999999994E-2</v>
      </c>
      <c r="K16" s="23">
        <v>7.4999999999999997E-2</v>
      </c>
      <c r="L16" s="23">
        <v>11.3125</v>
      </c>
      <c r="M16" s="23">
        <v>0.59</v>
      </c>
      <c r="N16" s="23">
        <v>0.875</v>
      </c>
      <c r="O16" s="23">
        <v>25.737500000000001</v>
      </c>
      <c r="P16" s="23">
        <v>60.237499999999997</v>
      </c>
      <c r="Q16" s="23">
        <v>0.25</v>
      </c>
      <c r="R16" s="23">
        <v>1.25E-3</v>
      </c>
      <c r="S16" s="23">
        <v>18.2</v>
      </c>
      <c r="T16" s="23">
        <v>0.92500000000000004</v>
      </c>
      <c r="U16" s="25"/>
    </row>
    <row r="17" spans="1:21" s="26" customFormat="1" ht="22.5" customHeight="1" x14ac:dyDescent="0.2">
      <c r="A17" s="49">
        <v>268</v>
      </c>
      <c r="B17" s="96" t="s">
        <v>39</v>
      </c>
      <c r="C17" s="97"/>
      <c r="D17" s="50">
        <v>100</v>
      </c>
      <c r="E17" s="51">
        <v>49.45</v>
      </c>
      <c r="F17" s="51">
        <v>18.5</v>
      </c>
      <c r="G17" s="51">
        <v>25.86</v>
      </c>
      <c r="H17" s="51">
        <v>4.76</v>
      </c>
      <c r="I17" s="51">
        <v>325.8</v>
      </c>
      <c r="J17" s="51">
        <v>0.22</v>
      </c>
      <c r="K17" s="51">
        <v>0.15</v>
      </c>
      <c r="L17" s="51">
        <v>0.53</v>
      </c>
      <c r="M17" s="51">
        <v>9.9000000000000005E-2</v>
      </c>
      <c r="N17" s="51">
        <v>1.2E-2</v>
      </c>
      <c r="O17" s="51">
        <v>60.56</v>
      </c>
      <c r="P17" s="51">
        <v>222.37</v>
      </c>
      <c r="Q17" s="51">
        <v>2.85</v>
      </c>
      <c r="R17" s="51">
        <v>0.05</v>
      </c>
      <c r="S17" s="51">
        <v>30.56</v>
      </c>
      <c r="T17" s="51">
        <v>2.41</v>
      </c>
      <c r="U17" s="25"/>
    </row>
    <row r="18" spans="1:21" s="26" customFormat="1" ht="12" customHeight="1" x14ac:dyDescent="0.2">
      <c r="A18" s="16">
        <v>203</v>
      </c>
      <c r="B18" s="81" t="s">
        <v>40</v>
      </c>
      <c r="C18" s="82"/>
      <c r="D18" s="21">
        <v>180</v>
      </c>
      <c r="E18" s="22">
        <v>10.97</v>
      </c>
      <c r="F18" s="22">
        <v>6.84</v>
      </c>
      <c r="G18" s="22">
        <v>4.1159999999999997</v>
      </c>
      <c r="H18" s="22">
        <v>43.740000000000009</v>
      </c>
      <c r="I18" s="22">
        <v>239.36400000000003</v>
      </c>
      <c r="J18" s="22">
        <v>0.108</v>
      </c>
      <c r="K18" s="22">
        <v>3.5999999999999997E-2</v>
      </c>
      <c r="L18" s="22">
        <v>0</v>
      </c>
      <c r="M18" s="23">
        <v>3.5999999999999997E-2</v>
      </c>
      <c r="N18" s="22">
        <v>1.5</v>
      </c>
      <c r="O18" s="22">
        <v>15.936</v>
      </c>
      <c r="P18" s="22">
        <v>55.451999999999998</v>
      </c>
      <c r="Q18" s="22">
        <v>0.93600000000000005</v>
      </c>
      <c r="R18" s="23">
        <v>1.8000000000000002E-3</v>
      </c>
      <c r="S18" s="22">
        <v>10.164000000000001</v>
      </c>
      <c r="T18" s="22">
        <v>1.032</v>
      </c>
      <c r="U18" s="25"/>
    </row>
    <row r="19" spans="1:21" s="26" customFormat="1" ht="12" customHeight="1" x14ac:dyDescent="0.2">
      <c r="A19" s="52">
        <v>699</v>
      </c>
      <c r="B19" s="90" t="s">
        <v>41</v>
      </c>
      <c r="C19" s="91"/>
      <c r="D19" s="53">
        <v>200</v>
      </c>
      <c r="E19" s="54">
        <v>6.4</v>
      </c>
      <c r="F19" s="54">
        <v>0.1</v>
      </c>
      <c r="G19" s="55">
        <v>0</v>
      </c>
      <c r="H19" s="56">
        <v>15.7</v>
      </c>
      <c r="I19" s="54">
        <v>63.2</v>
      </c>
      <c r="J19" s="55">
        <v>1.7999999999999999E-2</v>
      </c>
      <c r="K19" s="55">
        <v>1.2E-2</v>
      </c>
      <c r="L19" s="56">
        <v>8</v>
      </c>
      <c r="M19" s="55">
        <v>0</v>
      </c>
      <c r="N19" s="54">
        <v>0.2</v>
      </c>
      <c r="O19" s="54">
        <v>10.8</v>
      </c>
      <c r="P19" s="54">
        <v>1.7</v>
      </c>
      <c r="Q19" s="54">
        <v>0</v>
      </c>
      <c r="R19" s="57">
        <v>0</v>
      </c>
      <c r="S19" s="54">
        <v>5.8</v>
      </c>
      <c r="T19" s="54">
        <v>1.6</v>
      </c>
      <c r="U19" s="25"/>
    </row>
    <row r="20" spans="1:21" s="26" customFormat="1" ht="11.25" customHeight="1" x14ac:dyDescent="0.2">
      <c r="A20" s="58" t="s">
        <v>28</v>
      </c>
      <c r="B20" s="81" t="s">
        <v>42</v>
      </c>
      <c r="C20" s="82"/>
      <c r="D20" s="21">
        <v>40</v>
      </c>
      <c r="E20" s="22">
        <v>2.76</v>
      </c>
      <c r="F20" s="22">
        <f>2.64*D20/40</f>
        <v>2.64</v>
      </c>
      <c r="G20" s="22">
        <f>0.48*D20/40</f>
        <v>0.48</v>
      </c>
      <c r="H20" s="22">
        <f>13.68*D20/40</f>
        <v>13.680000000000001</v>
      </c>
      <c r="I20" s="22">
        <f>F20*4+G20*9+H20*4</f>
        <v>69.600000000000009</v>
      </c>
      <c r="J20" s="24">
        <f>0.08*D20/40</f>
        <v>0.08</v>
      </c>
      <c r="K20" s="22">
        <f>0.04*D20/40</f>
        <v>0.04</v>
      </c>
      <c r="L20" s="21">
        <v>0</v>
      </c>
      <c r="M20" s="21">
        <v>0</v>
      </c>
      <c r="N20" s="22">
        <f>2.4*D20/40</f>
        <v>2.4</v>
      </c>
      <c r="O20" s="22">
        <f>14*D20/40</f>
        <v>14</v>
      </c>
      <c r="P20" s="22">
        <f>63.2*D20/40</f>
        <v>63.2</v>
      </c>
      <c r="Q20" s="22">
        <f>1.2*D20/40</f>
        <v>1.2</v>
      </c>
      <c r="R20" s="23">
        <f>0.001*D20/40</f>
        <v>1E-3</v>
      </c>
      <c r="S20" s="22">
        <f>9.4*D20/40</f>
        <v>9.4</v>
      </c>
      <c r="T20" s="24">
        <f>0.78*D20/40</f>
        <v>0.78</v>
      </c>
      <c r="U20" s="59"/>
    </row>
    <row r="21" spans="1:21" s="26" customFormat="1" ht="11.25" customHeight="1" x14ac:dyDescent="0.2">
      <c r="A21" s="48" t="s">
        <v>28</v>
      </c>
      <c r="B21" s="81" t="s">
        <v>43</v>
      </c>
      <c r="C21" s="82"/>
      <c r="D21" s="21">
        <v>30</v>
      </c>
      <c r="E21" s="22">
        <v>2.25</v>
      </c>
      <c r="F21" s="22">
        <f>1.52*D21/30</f>
        <v>1.52</v>
      </c>
      <c r="G21" s="23">
        <f>0.16*D21/30</f>
        <v>0.16</v>
      </c>
      <c r="H21" s="23">
        <f>9.84*D21/30</f>
        <v>9.84</v>
      </c>
      <c r="I21" s="23">
        <f>F21*4+G21*9+H21*4</f>
        <v>46.879999999999995</v>
      </c>
      <c r="J21" s="23">
        <f>0.02*D21/30</f>
        <v>0.02</v>
      </c>
      <c r="K21" s="23">
        <f>0.01*D21/30</f>
        <v>0.01</v>
      </c>
      <c r="L21" s="23">
        <f>0.44*D21/30</f>
        <v>0.44</v>
      </c>
      <c r="M21" s="23">
        <v>0</v>
      </c>
      <c r="N21" s="23">
        <f>0.7*D21/30</f>
        <v>0.7</v>
      </c>
      <c r="O21" s="23">
        <f>4*D21/30</f>
        <v>4</v>
      </c>
      <c r="P21" s="23">
        <f>13*D21/30</f>
        <v>13</v>
      </c>
      <c r="Q21" s="23">
        <f>0.008*D21/30</f>
        <v>8.0000000000000002E-3</v>
      </c>
      <c r="R21" s="23">
        <f>0.001*D21/30</f>
        <v>1E-3</v>
      </c>
      <c r="S21" s="23">
        <v>0</v>
      </c>
      <c r="T21" s="23">
        <f>0.22*D21/30</f>
        <v>0.22</v>
      </c>
      <c r="U21" s="25"/>
    </row>
    <row r="22" spans="1:21" s="36" customFormat="1" ht="11.25" customHeight="1" x14ac:dyDescent="0.2">
      <c r="A22" s="28" t="s">
        <v>44</v>
      </c>
      <c r="B22" s="29"/>
      <c r="C22" s="29"/>
      <c r="D22" s="60">
        <f t="shared" ref="D22:T22" si="2">SUM(D15:D21)</f>
        <v>906</v>
      </c>
      <c r="E22" s="31">
        <f t="shared" si="2"/>
        <v>98.000000000000014</v>
      </c>
      <c r="F22" s="31">
        <f t="shared" si="2"/>
        <v>34.950000000000003</v>
      </c>
      <c r="G22" s="31">
        <f t="shared" si="2"/>
        <v>38.765999999999991</v>
      </c>
      <c r="H22" s="31">
        <f t="shared" si="2"/>
        <v>119.43750000000001</v>
      </c>
      <c r="I22" s="31">
        <f t="shared" si="2"/>
        <v>966.44400000000007</v>
      </c>
      <c r="J22" s="31">
        <f t="shared" si="2"/>
        <v>0.58350000000000002</v>
      </c>
      <c r="K22" s="31">
        <f t="shared" si="2"/>
        <v>0.32299999999999995</v>
      </c>
      <c r="L22" s="31">
        <f t="shared" si="2"/>
        <v>25.402500000000003</v>
      </c>
      <c r="M22" s="31">
        <f t="shared" si="2"/>
        <v>0.72499999999999998</v>
      </c>
      <c r="N22" s="31">
        <f t="shared" si="2"/>
        <v>5.6870000000000003</v>
      </c>
      <c r="O22" s="31">
        <f t="shared" si="2"/>
        <v>161.67350000000002</v>
      </c>
      <c r="P22" s="31">
        <f t="shared" si="2"/>
        <v>485.95949999999999</v>
      </c>
      <c r="Q22" s="31">
        <f t="shared" si="2"/>
        <v>5.2440000000000007</v>
      </c>
      <c r="R22" s="31">
        <f t="shared" si="2"/>
        <v>5.5050000000000009E-2</v>
      </c>
      <c r="S22" s="31">
        <f t="shared" si="2"/>
        <v>115.40400000000001</v>
      </c>
      <c r="T22" s="31">
        <f t="shared" si="2"/>
        <v>8.1869999999999994</v>
      </c>
      <c r="U22" s="35"/>
    </row>
    <row r="23" spans="1:21" s="36" customFormat="1" ht="11.25" customHeight="1" x14ac:dyDescent="0.2">
      <c r="A23" s="83" t="s">
        <v>33</v>
      </c>
      <c r="B23" s="84"/>
      <c r="C23" s="84"/>
      <c r="D23" s="85"/>
      <c r="E23" s="37">
        <f>98-E22</f>
        <v>0</v>
      </c>
      <c r="F23" s="38">
        <f t="shared" ref="F23:T23" si="3">F22/F30</f>
        <v>0.38833333333333336</v>
      </c>
      <c r="G23" s="45">
        <f t="shared" si="3"/>
        <v>0.42136956521739122</v>
      </c>
      <c r="H23" s="45">
        <f t="shared" si="3"/>
        <v>0.31184725848563971</v>
      </c>
      <c r="I23" s="45">
        <f t="shared" si="3"/>
        <v>0.35531029411764709</v>
      </c>
      <c r="J23" s="45">
        <f t="shared" si="3"/>
        <v>0.41678571428571431</v>
      </c>
      <c r="K23" s="45">
        <f t="shared" si="3"/>
        <v>0.20187499999999997</v>
      </c>
      <c r="L23" s="45">
        <f t="shared" si="3"/>
        <v>0.36289285714285718</v>
      </c>
      <c r="M23" s="45">
        <f t="shared" si="3"/>
        <v>0.80555555555555547</v>
      </c>
      <c r="N23" s="45">
        <f t="shared" si="3"/>
        <v>0.47391666666666671</v>
      </c>
      <c r="O23" s="45">
        <f t="shared" si="3"/>
        <v>0.13472791666666667</v>
      </c>
      <c r="P23" s="45">
        <f t="shared" si="3"/>
        <v>0.40496624999999997</v>
      </c>
      <c r="Q23" s="45">
        <f t="shared" si="3"/>
        <v>0.37457142857142861</v>
      </c>
      <c r="R23" s="45">
        <f t="shared" si="3"/>
        <v>0.5505000000000001</v>
      </c>
      <c r="S23" s="45">
        <f t="shared" si="3"/>
        <v>0.38468000000000002</v>
      </c>
      <c r="T23" s="45">
        <f t="shared" si="3"/>
        <v>0.45483333333333331</v>
      </c>
      <c r="U23" s="40"/>
    </row>
    <row r="24" spans="1:21" s="36" customFormat="1" ht="11.25" customHeight="1" x14ac:dyDescent="0.2">
      <c r="A24" s="92" t="s">
        <v>45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4"/>
      <c r="U24" s="20"/>
    </row>
    <row r="25" spans="1:21" s="65" customFormat="1" ht="12" customHeight="1" x14ac:dyDescent="0.3">
      <c r="A25" s="61"/>
      <c r="B25" s="95"/>
      <c r="C25" s="95"/>
      <c r="D25" s="62"/>
      <c r="E25" s="63"/>
      <c r="F25" s="63"/>
      <c r="G25" s="64"/>
      <c r="H25" s="64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</row>
    <row r="26" spans="1:21" s="36" customFormat="1" ht="21.75" customHeight="1" x14ac:dyDescent="0.2">
      <c r="A26" s="48"/>
      <c r="B26" s="81"/>
      <c r="C26" s="82"/>
      <c r="D26" s="21"/>
      <c r="E26" s="22"/>
      <c r="F26" s="22"/>
      <c r="G26" s="24"/>
      <c r="H26" s="22"/>
      <c r="I26" s="22"/>
      <c r="J26" s="24"/>
      <c r="K26" s="24"/>
      <c r="L26" s="22"/>
      <c r="M26" s="24"/>
      <c r="N26" s="24"/>
      <c r="O26" s="46"/>
      <c r="P26" s="46"/>
      <c r="Q26" s="21"/>
      <c r="R26" s="21"/>
      <c r="S26" s="46"/>
      <c r="T26" s="22"/>
      <c r="U26" s="66"/>
    </row>
    <row r="27" spans="1:21" s="2" customFormat="1" ht="11.25" customHeight="1" x14ac:dyDescent="0.2">
      <c r="A27" s="28" t="s">
        <v>46</v>
      </c>
      <c r="B27" s="29"/>
      <c r="C27" s="29"/>
      <c r="D27" s="60">
        <f t="shared" ref="D27:T27" si="4">SUM(D25:D26)</f>
        <v>0</v>
      </c>
      <c r="E27" s="31">
        <f t="shared" si="4"/>
        <v>0</v>
      </c>
      <c r="F27" s="32">
        <f t="shared" si="4"/>
        <v>0</v>
      </c>
      <c r="G27" s="33">
        <f t="shared" si="4"/>
        <v>0</v>
      </c>
      <c r="H27" s="33">
        <f t="shared" si="4"/>
        <v>0</v>
      </c>
      <c r="I27" s="33">
        <f t="shared" si="4"/>
        <v>0</v>
      </c>
      <c r="J27" s="33">
        <f t="shared" si="4"/>
        <v>0</v>
      </c>
      <c r="K27" s="33">
        <f t="shared" si="4"/>
        <v>0</v>
      </c>
      <c r="L27" s="33">
        <f t="shared" si="4"/>
        <v>0</v>
      </c>
      <c r="M27" s="33">
        <f t="shared" si="4"/>
        <v>0</v>
      </c>
      <c r="N27" s="33">
        <f t="shared" si="4"/>
        <v>0</v>
      </c>
      <c r="O27" s="33">
        <f t="shared" si="4"/>
        <v>0</v>
      </c>
      <c r="P27" s="33">
        <f t="shared" si="4"/>
        <v>0</v>
      </c>
      <c r="Q27" s="33">
        <f t="shared" si="4"/>
        <v>0</v>
      </c>
      <c r="R27" s="33">
        <f t="shared" si="4"/>
        <v>0</v>
      </c>
      <c r="S27" s="33">
        <f t="shared" si="4"/>
        <v>0</v>
      </c>
      <c r="T27" s="33">
        <f t="shared" si="4"/>
        <v>0</v>
      </c>
      <c r="U27" s="35"/>
    </row>
    <row r="28" spans="1:21" s="2" customFormat="1" ht="11.25" customHeight="1" x14ac:dyDescent="0.2">
      <c r="A28" s="83" t="s">
        <v>33</v>
      </c>
      <c r="B28" s="84"/>
      <c r="C28" s="84"/>
      <c r="D28" s="85"/>
      <c r="E28" s="67"/>
      <c r="F28" s="38">
        <f>F27/F30</f>
        <v>0</v>
      </c>
      <c r="G28" s="68">
        <f t="shared" ref="G28:T28" si="5">G27/G30</f>
        <v>0</v>
      </c>
      <c r="H28" s="68">
        <f t="shared" si="5"/>
        <v>0</v>
      </c>
      <c r="I28" s="68">
        <f t="shared" si="5"/>
        <v>0</v>
      </c>
      <c r="J28" s="68">
        <f t="shared" si="5"/>
        <v>0</v>
      </c>
      <c r="K28" s="68">
        <f t="shared" si="5"/>
        <v>0</v>
      </c>
      <c r="L28" s="68">
        <f t="shared" si="5"/>
        <v>0</v>
      </c>
      <c r="M28" s="68">
        <f t="shared" si="5"/>
        <v>0</v>
      </c>
      <c r="N28" s="68">
        <f t="shared" si="5"/>
        <v>0</v>
      </c>
      <c r="O28" s="68">
        <f t="shared" si="5"/>
        <v>0</v>
      </c>
      <c r="P28" s="68">
        <f t="shared" si="5"/>
        <v>0</v>
      </c>
      <c r="Q28" s="68">
        <f t="shared" si="5"/>
        <v>0</v>
      </c>
      <c r="R28" s="68">
        <f t="shared" si="5"/>
        <v>0</v>
      </c>
      <c r="S28" s="68">
        <f t="shared" si="5"/>
        <v>0</v>
      </c>
      <c r="T28" s="68">
        <f t="shared" si="5"/>
        <v>0</v>
      </c>
      <c r="U28" s="69"/>
    </row>
    <row r="29" spans="1:21" s="2" customFormat="1" ht="11.25" customHeight="1" x14ac:dyDescent="0.2">
      <c r="A29" s="28" t="s">
        <v>47</v>
      </c>
      <c r="B29" s="29"/>
      <c r="C29" s="29"/>
      <c r="D29" s="70">
        <f>D22+D11</f>
        <v>1471</v>
      </c>
      <c r="E29" s="71">
        <f>E22+E11</f>
        <v>176.3</v>
      </c>
      <c r="F29" s="32">
        <f t="shared" ref="F29:T29" si="6">SUM(F11,F22,F27)</f>
        <v>40.31</v>
      </c>
      <c r="G29" s="33">
        <f t="shared" si="6"/>
        <v>45.325999999999993</v>
      </c>
      <c r="H29" s="33">
        <f t="shared" si="6"/>
        <v>190.75749999999999</v>
      </c>
      <c r="I29" s="33">
        <f t="shared" si="6"/>
        <v>1442.5039999999999</v>
      </c>
      <c r="J29" s="32">
        <f t="shared" si="6"/>
        <v>0.69350000000000001</v>
      </c>
      <c r="K29" s="32">
        <f t="shared" si="6"/>
        <v>0.5129999999999999</v>
      </c>
      <c r="L29" s="72">
        <f t="shared" si="6"/>
        <v>38.492500000000007</v>
      </c>
      <c r="M29" s="32">
        <f t="shared" si="6"/>
        <v>0.76500000000000001</v>
      </c>
      <c r="N29" s="72">
        <f t="shared" si="6"/>
        <v>7.1110000000000007</v>
      </c>
      <c r="O29" s="33">
        <f t="shared" si="6"/>
        <v>185.91350000000003</v>
      </c>
      <c r="P29" s="32">
        <f t="shared" si="6"/>
        <v>655.83950000000004</v>
      </c>
      <c r="Q29" s="33">
        <f t="shared" si="6"/>
        <v>6.1010000000000009</v>
      </c>
      <c r="R29" s="34">
        <f t="shared" si="6"/>
        <v>7.7050000000000007E-2</v>
      </c>
      <c r="S29" s="32">
        <f t="shared" si="6"/>
        <v>142.57400000000001</v>
      </c>
      <c r="T29" s="32">
        <f t="shared" si="6"/>
        <v>12.167</v>
      </c>
      <c r="U29" s="73"/>
    </row>
    <row r="30" spans="1:21" s="2" customFormat="1" ht="11.25" customHeight="1" x14ac:dyDescent="0.2">
      <c r="A30" s="83" t="s">
        <v>48</v>
      </c>
      <c r="B30" s="84"/>
      <c r="C30" s="84"/>
      <c r="D30" s="85"/>
      <c r="E30" s="74"/>
      <c r="F30" s="22">
        <v>90</v>
      </c>
      <c r="G30" s="46">
        <v>92</v>
      </c>
      <c r="H30" s="46">
        <v>383</v>
      </c>
      <c r="I30" s="46">
        <v>2720</v>
      </c>
      <c r="J30" s="22">
        <v>1.4</v>
      </c>
      <c r="K30" s="22">
        <v>1.6</v>
      </c>
      <c r="L30" s="21">
        <v>70</v>
      </c>
      <c r="M30" s="22">
        <v>0.9</v>
      </c>
      <c r="N30" s="21">
        <v>12</v>
      </c>
      <c r="O30" s="21">
        <v>1200</v>
      </c>
      <c r="P30" s="21">
        <v>1200</v>
      </c>
      <c r="Q30" s="21">
        <v>14</v>
      </c>
      <c r="R30" s="46">
        <v>0.1</v>
      </c>
      <c r="S30" s="21">
        <v>300</v>
      </c>
      <c r="T30" s="22">
        <v>18</v>
      </c>
      <c r="U30" s="66"/>
    </row>
    <row r="31" spans="1:21" s="80" customFormat="1" ht="11.25" customHeight="1" x14ac:dyDescent="0.2">
      <c r="A31" s="86" t="s">
        <v>33</v>
      </c>
      <c r="B31" s="87"/>
      <c r="C31" s="87"/>
      <c r="D31" s="88"/>
      <c r="E31" s="75"/>
      <c r="F31" s="76">
        <f t="shared" ref="F31:T31" si="7">F29/F30</f>
        <v>0.44788888888888889</v>
      </c>
      <c r="G31" s="77">
        <f t="shared" si="7"/>
        <v>0.49267391304347818</v>
      </c>
      <c r="H31" s="77">
        <f t="shared" si="7"/>
        <v>0.49806135770234983</v>
      </c>
      <c r="I31" s="77">
        <f t="shared" si="7"/>
        <v>0.53033235294117642</v>
      </c>
      <c r="J31" s="77">
        <f t="shared" si="7"/>
        <v>0.49535714285714288</v>
      </c>
      <c r="K31" s="77">
        <f t="shared" si="7"/>
        <v>0.32062499999999994</v>
      </c>
      <c r="L31" s="77">
        <f t="shared" si="7"/>
        <v>0.54989285714285729</v>
      </c>
      <c r="M31" s="78">
        <f t="shared" si="7"/>
        <v>0.85</v>
      </c>
      <c r="N31" s="78">
        <f t="shared" si="7"/>
        <v>0.59258333333333335</v>
      </c>
      <c r="O31" s="77">
        <f t="shared" si="7"/>
        <v>0.15492791666666669</v>
      </c>
      <c r="P31" s="77">
        <f t="shared" si="7"/>
        <v>0.5465329166666667</v>
      </c>
      <c r="Q31" s="77">
        <f t="shared" si="7"/>
        <v>0.43578571428571433</v>
      </c>
      <c r="R31" s="78">
        <f t="shared" si="7"/>
        <v>0.77050000000000007</v>
      </c>
      <c r="S31" s="77">
        <f t="shared" si="7"/>
        <v>0.47524666666666671</v>
      </c>
      <c r="T31" s="77">
        <f t="shared" si="7"/>
        <v>0.67594444444444446</v>
      </c>
      <c r="U31" s="79"/>
    </row>
    <row r="32" spans="1:21" s="2" customFormat="1" ht="11.25" customHeight="1" x14ac:dyDescent="0.2">
      <c r="A32" s="89" t="s">
        <v>49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1"/>
    </row>
  </sheetData>
  <mergeCells count="36">
    <mergeCell ref="A1:T1"/>
    <mergeCell ref="G2:I2"/>
    <mergeCell ref="L2:M2"/>
    <mergeCell ref="N2:Q2"/>
    <mergeCell ref="D3:F3"/>
    <mergeCell ref="L3:M3"/>
    <mergeCell ref="N3:T3"/>
    <mergeCell ref="B10:C10"/>
    <mergeCell ref="A4:A5"/>
    <mergeCell ref="B4:C5"/>
    <mergeCell ref="D4:D5"/>
    <mergeCell ref="F4:H4"/>
    <mergeCell ref="O4:T4"/>
    <mergeCell ref="B6:C6"/>
    <mergeCell ref="A7:T7"/>
    <mergeCell ref="B8:C8"/>
    <mergeCell ref="B9:C9"/>
    <mergeCell ref="I4:I5"/>
    <mergeCell ref="J4:N4"/>
    <mergeCell ref="B25:C25"/>
    <mergeCell ref="A12:D12"/>
    <mergeCell ref="A14:T14"/>
    <mergeCell ref="B15:C15"/>
    <mergeCell ref="B16:C16"/>
    <mergeCell ref="B17:C17"/>
    <mergeCell ref="B18:C18"/>
    <mergeCell ref="B19:C19"/>
    <mergeCell ref="B20:C20"/>
    <mergeCell ref="B21:C21"/>
    <mergeCell ref="A23:D23"/>
    <mergeCell ref="A24:T24"/>
    <mergeCell ref="B26:C26"/>
    <mergeCell ref="A28:D28"/>
    <mergeCell ref="A30:D30"/>
    <mergeCell ref="A31:D31"/>
    <mergeCell ref="A32:T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2025-03-18T19:12:08Z</dcterms:modified>
</cp:coreProperties>
</file>