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Лист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29" i="1" l="1"/>
  <c r="R29" i="1"/>
  <c r="Q29" i="1"/>
  <c r="O29" i="1"/>
  <c r="N29" i="1"/>
  <c r="M29" i="1"/>
  <c r="K29" i="1"/>
  <c r="J29" i="1"/>
  <c r="I29" i="1"/>
  <c r="G29" i="1"/>
  <c r="F29" i="1"/>
  <c r="T28" i="1"/>
  <c r="T29" i="1" s="1"/>
  <c r="S28" i="1"/>
  <c r="R28" i="1"/>
  <c r="Q28" i="1"/>
  <c r="P28" i="1"/>
  <c r="P29" i="1" s="1"/>
  <c r="O28" i="1"/>
  <c r="N28" i="1"/>
  <c r="M28" i="1"/>
  <c r="L28" i="1"/>
  <c r="L29" i="1" s="1"/>
  <c r="K28" i="1"/>
  <c r="J28" i="1"/>
  <c r="I28" i="1"/>
  <c r="H28" i="1"/>
  <c r="H29" i="1" s="1"/>
  <c r="G28" i="1"/>
  <c r="F28" i="1"/>
  <c r="E28" i="1"/>
  <c r="D28" i="1"/>
  <c r="M23" i="1"/>
  <c r="M24" i="1" s="1"/>
  <c r="E23" i="1"/>
  <c r="E24" i="1" s="1"/>
  <c r="D23" i="1"/>
  <c r="T22" i="1"/>
  <c r="R22" i="1"/>
  <c r="R23" i="1" s="1"/>
  <c r="R24" i="1" s="1"/>
  <c r="Q22" i="1"/>
  <c r="Q23" i="1" s="1"/>
  <c r="Q24" i="1" s="1"/>
  <c r="P22" i="1"/>
  <c r="O22" i="1"/>
  <c r="N22" i="1"/>
  <c r="N23" i="1" s="1"/>
  <c r="N24" i="1" s="1"/>
  <c r="L22" i="1"/>
  <c r="L23" i="1" s="1"/>
  <c r="L24" i="1" s="1"/>
  <c r="K22" i="1"/>
  <c r="J22" i="1"/>
  <c r="H22" i="1"/>
  <c r="I22" i="1" s="1"/>
  <c r="G22" i="1"/>
  <c r="F22" i="1"/>
  <c r="T21" i="1"/>
  <c r="T23" i="1" s="1"/>
  <c r="T24" i="1" s="1"/>
  <c r="S21" i="1"/>
  <c r="S23" i="1" s="1"/>
  <c r="S24" i="1" s="1"/>
  <c r="R21" i="1"/>
  <c r="Q21" i="1"/>
  <c r="P21" i="1"/>
  <c r="P23" i="1" s="1"/>
  <c r="P24" i="1" s="1"/>
  <c r="O21" i="1"/>
  <c r="O23" i="1" s="1"/>
  <c r="O24" i="1" s="1"/>
  <c r="N21" i="1"/>
  <c r="K21" i="1"/>
  <c r="K23" i="1" s="1"/>
  <c r="K24" i="1" s="1"/>
  <c r="J21" i="1"/>
  <c r="J23" i="1" s="1"/>
  <c r="J24" i="1" s="1"/>
  <c r="I21" i="1"/>
  <c r="I23" i="1" s="1"/>
  <c r="I24" i="1" s="1"/>
  <c r="H21" i="1"/>
  <c r="H23" i="1" s="1"/>
  <c r="H24" i="1" s="1"/>
  <c r="G21" i="1"/>
  <c r="G23" i="1" s="1"/>
  <c r="G24" i="1" s="1"/>
  <c r="F21" i="1"/>
  <c r="F23" i="1" s="1"/>
  <c r="F24" i="1" s="1"/>
  <c r="T13" i="1"/>
  <c r="S13" i="1"/>
  <c r="S30" i="1" s="1"/>
  <c r="S32" i="1" s="1"/>
  <c r="P13" i="1"/>
  <c r="M13" i="1"/>
  <c r="M30" i="1" s="1"/>
  <c r="M32" i="1" s="1"/>
  <c r="E13" i="1"/>
  <c r="E14" i="1" s="1"/>
  <c r="D13" i="1"/>
  <c r="D30" i="1" s="1"/>
  <c r="I12" i="1"/>
  <c r="T11" i="1"/>
  <c r="R11" i="1"/>
  <c r="R13" i="1" s="1"/>
  <c r="Q11" i="1"/>
  <c r="Q13" i="1" s="1"/>
  <c r="P11" i="1"/>
  <c r="O11" i="1"/>
  <c r="O13" i="1" s="1"/>
  <c r="N11" i="1"/>
  <c r="N13" i="1" s="1"/>
  <c r="L11" i="1"/>
  <c r="L13" i="1" s="1"/>
  <c r="K11" i="1"/>
  <c r="K13" i="1" s="1"/>
  <c r="J11" i="1"/>
  <c r="J13" i="1" s="1"/>
  <c r="H11" i="1"/>
  <c r="I11" i="1" s="1"/>
  <c r="I13" i="1" s="1"/>
  <c r="G11" i="1"/>
  <c r="G13" i="1" s="1"/>
  <c r="F11" i="1"/>
  <c r="F13" i="1" s="1"/>
  <c r="O30" i="1" l="1"/>
  <c r="O32" i="1" s="1"/>
  <c r="O14" i="1"/>
  <c r="K30" i="1"/>
  <c r="K32" i="1" s="1"/>
  <c r="K14" i="1"/>
  <c r="P30" i="1"/>
  <c r="P32" i="1" s="1"/>
  <c r="J30" i="1"/>
  <c r="J32" i="1" s="1"/>
  <c r="J14" i="1"/>
  <c r="F30" i="1"/>
  <c r="F32" i="1" s="1"/>
  <c r="F14" i="1"/>
  <c r="G30" i="1"/>
  <c r="G32" i="1" s="1"/>
  <c r="G14" i="1"/>
  <c r="L14" i="1"/>
  <c r="L30" i="1"/>
  <c r="L32" i="1" s="1"/>
  <c r="Q14" i="1"/>
  <c r="Q30" i="1"/>
  <c r="Q32" i="1" s="1"/>
  <c r="I14" i="1"/>
  <c r="I30" i="1"/>
  <c r="I32" i="1" s="1"/>
  <c r="N30" i="1"/>
  <c r="N32" i="1" s="1"/>
  <c r="N14" i="1"/>
  <c r="R30" i="1"/>
  <c r="R32" i="1" s="1"/>
  <c r="R14" i="1"/>
  <c r="T30" i="1"/>
  <c r="T32" i="1" s="1"/>
  <c r="H13" i="1"/>
  <c r="M14" i="1"/>
  <c r="E30" i="1"/>
  <c r="P14" i="1"/>
  <c r="T14" i="1"/>
  <c r="S14" i="1"/>
  <c r="H30" i="1" l="1"/>
  <c r="H32" i="1" s="1"/>
  <c r="H14" i="1"/>
</calcChain>
</file>

<file path=xl/sharedStrings.xml><?xml version="1.0" encoding="utf-8"?>
<sst xmlns="http://schemas.openxmlformats.org/spreadsheetml/2006/main" count="57" uniqueCount="52">
  <si>
    <t>Примерное меню и пищевая ценность приготовляемых блюд (лист 8)</t>
  </si>
  <si>
    <t>Рацион: Школа</t>
  </si>
  <si>
    <t>среда</t>
  </si>
  <si>
    <t>Сезон:</t>
  </si>
  <si>
    <t>Неделя:</t>
  </si>
  <si>
    <t>Возраст:</t>
  </si>
  <si>
    <t>№
рец.</t>
  </si>
  <si>
    <t>Прием пищи, наименование блюда</t>
  </si>
  <si>
    <t>Масса порции</t>
  </si>
  <si>
    <t>Пищевые вещества (г)</t>
  </si>
  <si>
    <t>Энерге-
тическая ценность (ккал)</t>
  </si>
  <si>
    <t>Витамины (мг)</t>
  </si>
  <si>
    <t>Минеральные вещества (мг)</t>
  </si>
  <si>
    <t>Б</t>
  </si>
  <si>
    <t>Ж</t>
  </si>
  <si>
    <t>У</t>
  </si>
  <si>
    <t>B1</t>
  </si>
  <si>
    <t>В2</t>
  </si>
  <si>
    <t>C</t>
  </si>
  <si>
    <t>A</t>
  </si>
  <si>
    <t>E</t>
  </si>
  <si>
    <t>Ca</t>
  </si>
  <si>
    <t>P</t>
  </si>
  <si>
    <t>ZN</t>
  </si>
  <si>
    <t>I</t>
  </si>
  <si>
    <t>Mg</t>
  </si>
  <si>
    <t>Fe</t>
  </si>
  <si>
    <t xml:space="preserve">Завтрак </t>
  </si>
  <si>
    <t xml:space="preserve">Подгарнировка/Салат из соленых оурцов с луком с маслом растительным </t>
  </si>
  <si>
    <t>Гуляш 50/50</t>
  </si>
  <si>
    <t>Рис отварной с маслом</t>
  </si>
  <si>
    <t>ПР</t>
  </si>
  <si>
    <t xml:space="preserve">Батон нарезка </t>
  </si>
  <si>
    <t>Чай с лимоном 200/5</t>
  </si>
  <si>
    <t xml:space="preserve">Итого за Завтрак </t>
  </si>
  <si>
    <t>% от суточной нормы</t>
  </si>
  <si>
    <t>Обед (полноценный рацион питания)</t>
  </si>
  <si>
    <t>Салат из свеклы с маслом растительным (Огурец/помидор соленые)</t>
  </si>
  <si>
    <t>Суп картофельный (с крупой) на м/б</t>
  </si>
  <si>
    <t>Рыбные биточки</t>
  </si>
  <si>
    <t xml:space="preserve">Картофельное пюре с маслом сливочным </t>
  </si>
  <si>
    <t>Компот из быстрозамороженных ягод  (компотная смесь)</t>
  </si>
  <si>
    <t>Хлеб ржано-пшеничный</t>
  </si>
  <si>
    <t>Хлеб пшеничный</t>
  </si>
  <si>
    <t>Итого за Обед (полноценный рацион питания)</t>
  </si>
  <si>
    <t>Полдник</t>
  </si>
  <si>
    <t>Итого за Полдник</t>
  </si>
  <si>
    <t>Итого в день</t>
  </si>
  <si>
    <t>суточная норма</t>
  </si>
  <si>
    <t>ПРИМЕЧАНИЕ  ** могут быть использованы нектары,морсы, напитки сокосодержащие (в т.ч. обогащенные)</t>
  </si>
  <si>
    <t>Приложение 8 к СанПиН 2.3/2.4.3590-20</t>
  </si>
  <si>
    <t>весенне-летний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</si>
</sst>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0.000"/>
    <numFmt numFmtId="166" formatCode="0.0%"/>
  </numFmts>
  <fonts count="4" x14ac:knownFonts="1">
    <font>
      <sz val="11"/>
      <color theme="1"/>
      <name val="Calibri"/>
      <family val="2"/>
      <scheme val="minor"/>
    </font>
    <font>
      <b/>
      <sz val="8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sz val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26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</borders>
  <cellStyleXfs count="2">
    <xf numFmtId="0" fontId="0" fillId="0" borderId="0"/>
    <xf numFmtId="0" fontId="3" fillId="0" borderId="0"/>
  </cellStyleXfs>
  <cellXfs count="84">
    <xf numFmtId="0" fontId="0" fillId="0" borderId="0" xfId="0"/>
    <xf numFmtId="0" fontId="1" fillId="2" borderId="0" xfId="0" applyNumberFormat="1" applyFont="1" applyFill="1" applyAlignment="1">
      <alignment horizontal="left"/>
    </xf>
    <xf numFmtId="0" fontId="1" fillId="2" borderId="0" xfId="0" applyFont="1" applyFill="1" applyAlignment="1">
      <alignment horizontal="left"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left"/>
    </xf>
    <xf numFmtId="2" fontId="2" fillId="2" borderId="0" xfId="0" applyNumberFormat="1" applyFont="1" applyFill="1"/>
    <xf numFmtId="0" fontId="2" fillId="2" borderId="0" xfId="0" applyNumberFormat="1" applyFont="1" applyFill="1" applyAlignment="1">
      <alignment horizontal="center"/>
    </xf>
    <xf numFmtId="0" fontId="2" fillId="2" borderId="0" xfId="0" applyFont="1" applyFill="1"/>
    <xf numFmtId="0" fontId="1" fillId="2" borderId="0" xfId="0" applyNumberFormat="1" applyFont="1" applyFill="1" applyAlignment="1">
      <alignment horizontal="right"/>
    </xf>
    <xf numFmtId="0" fontId="2" fillId="2" borderId="0" xfId="0" applyFont="1" applyFill="1" applyAlignment="1">
      <alignment horizontal="center"/>
    </xf>
    <xf numFmtId="0" fontId="1" fillId="2" borderId="1" xfId="0" applyNumberFormat="1" applyFont="1" applyFill="1" applyBorder="1" applyAlignment="1">
      <alignment horizontal="right"/>
    </xf>
    <xf numFmtId="1" fontId="2" fillId="2" borderId="0" xfId="0" applyNumberFormat="1" applyFont="1" applyFill="1" applyAlignment="1">
      <alignment horizontal="left"/>
    </xf>
    <xf numFmtId="0" fontId="2" fillId="2" borderId="2" xfId="0" applyNumberFormat="1" applyFont="1" applyFill="1" applyBorder="1" applyAlignment="1">
      <alignment horizontal="center" vertical="center" wrapText="1"/>
    </xf>
    <xf numFmtId="0" fontId="2" fillId="2" borderId="3" xfId="0" applyNumberFormat="1" applyFont="1" applyFill="1" applyBorder="1" applyAlignment="1">
      <alignment horizontal="center" vertical="center" wrapText="1"/>
    </xf>
    <xf numFmtId="0" fontId="2" fillId="2" borderId="4" xfId="0" applyNumberFormat="1" applyFont="1" applyFill="1" applyBorder="1" applyAlignment="1">
      <alignment horizontal="center" vertical="center" wrapText="1"/>
    </xf>
    <xf numFmtId="0" fontId="2" fillId="2" borderId="3" xfId="0" applyNumberFormat="1" applyFont="1" applyFill="1" applyBorder="1" applyAlignment="1">
      <alignment horizontal="center" vertical="center" wrapText="1"/>
    </xf>
    <xf numFmtId="0" fontId="2" fillId="2" borderId="5" xfId="0" applyNumberFormat="1" applyFont="1" applyFill="1" applyBorder="1" applyAlignment="1">
      <alignment horizontal="center" vertical="center" wrapText="1"/>
    </xf>
    <xf numFmtId="0" fontId="2" fillId="2" borderId="6" xfId="0" applyNumberFormat="1" applyFont="1" applyFill="1" applyBorder="1" applyAlignment="1">
      <alignment horizontal="center" vertical="center" wrapText="1"/>
    </xf>
    <xf numFmtId="0" fontId="2" fillId="2" borderId="7" xfId="0" applyNumberFormat="1" applyFont="1" applyFill="1" applyBorder="1" applyAlignment="1">
      <alignment horizontal="center" vertical="center" wrapText="1"/>
    </xf>
    <xf numFmtId="0" fontId="2" fillId="2" borderId="8" xfId="0" applyNumberFormat="1" applyFont="1" applyFill="1" applyBorder="1" applyAlignment="1">
      <alignment horizontal="center" vertical="center" wrapText="1"/>
    </xf>
    <xf numFmtId="0" fontId="2" fillId="2" borderId="9" xfId="0" applyNumberFormat="1" applyFont="1" applyFill="1" applyBorder="1" applyAlignment="1">
      <alignment horizontal="center" vertical="center" wrapText="1"/>
    </xf>
    <xf numFmtId="0" fontId="2" fillId="2" borderId="10" xfId="0" applyNumberFormat="1" applyFont="1" applyFill="1" applyBorder="1" applyAlignment="1">
      <alignment horizontal="center" vertical="center" wrapText="1"/>
    </xf>
    <xf numFmtId="0" fontId="2" fillId="2" borderId="8" xfId="0" applyNumberFormat="1" applyFont="1" applyFill="1" applyBorder="1" applyAlignment="1">
      <alignment horizontal="center" vertical="center" wrapText="1"/>
    </xf>
    <xf numFmtId="2" fontId="2" fillId="2" borderId="11" xfId="0" applyNumberFormat="1" applyFont="1" applyFill="1" applyBorder="1" applyAlignment="1">
      <alignment horizontal="center" vertical="center" wrapText="1"/>
    </xf>
    <xf numFmtId="0" fontId="2" fillId="2" borderId="11" xfId="0" applyNumberFormat="1" applyFont="1" applyFill="1" applyBorder="1" applyAlignment="1">
      <alignment horizontal="center" vertical="center" wrapText="1"/>
    </xf>
    <xf numFmtId="1" fontId="2" fillId="2" borderId="11" xfId="0" applyNumberFormat="1" applyFont="1" applyFill="1" applyBorder="1" applyAlignment="1">
      <alignment horizontal="center" vertical="center"/>
    </xf>
    <xf numFmtId="1" fontId="2" fillId="2" borderId="5" xfId="0" applyNumberFormat="1" applyFont="1" applyFill="1" applyBorder="1" applyAlignment="1">
      <alignment horizontal="center" vertical="center"/>
    </xf>
    <xf numFmtId="1" fontId="2" fillId="2" borderId="7" xfId="0" applyNumberFormat="1" applyFont="1" applyFill="1" applyBorder="1" applyAlignment="1">
      <alignment horizontal="center" vertical="center"/>
    </xf>
    <xf numFmtId="1" fontId="2" fillId="2" borderId="11" xfId="0" applyNumberFormat="1" applyFont="1" applyFill="1" applyBorder="1" applyAlignment="1">
      <alignment horizontal="center"/>
    </xf>
    <xf numFmtId="2" fontId="2" fillId="2" borderId="11" xfId="0" applyNumberFormat="1" applyFont="1" applyFill="1" applyBorder="1" applyAlignment="1">
      <alignment horizontal="center"/>
    </xf>
    <xf numFmtId="0" fontId="1" fillId="2" borderId="5" xfId="0" applyFont="1" applyFill="1" applyBorder="1" applyAlignment="1">
      <alignment horizontal="left" indent="1"/>
    </xf>
    <xf numFmtId="0" fontId="1" fillId="2" borderId="6" xfId="0" applyFont="1" applyFill="1" applyBorder="1" applyAlignment="1">
      <alignment horizontal="left" indent="1"/>
    </xf>
    <xf numFmtId="0" fontId="1" fillId="2" borderId="7" xfId="0" applyFont="1" applyFill="1" applyBorder="1" applyAlignment="1">
      <alignment horizontal="left" indent="1"/>
    </xf>
    <xf numFmtId="0" fontId="2" fillId="2" borderId="11" xfId="0" applyNumberFormat="1" applyFont="1" applyFill="1" applyBorder="1" applyAlignment="1">
      <alignment horizontal="center" vertical="center"/>
    </xf>
    <xf numFmtId="0" fontId="2" fillId="2" borderId="5" xfId="0" applyNumberFormat="1" applyFont="1" applyFill="1" applyBorder="1" applyAlignment="1">
      <alignment horizontal="left" vertical="center" wrapText="1"/>
    </xf>
    <xf numFmtId="0" fontId="2" fillId="2" borderId="7" xfId="0" applyNumberFormat="1" applyFont="1" applyFill="1" applyBorder="1" applyAlignment="1">
      <alignment horizontal="left" vertical="center" wrapText="1"/>
    </xf>
    <xf numFmtId="1" fontId="2" fillId="2" borderId="11" xfId="0" applyNumberFormat="1" applyFont="1" applyFill="1" applyBorder="1" applyAlignment="1">
      <alignment horizontal="center" vertical="top"/>
    </xf>
    <xf numFmtId="2" fontId="2" fillId="2" borderId="11" xfId="0" applyNumberFormat="1" applyFont="1" applyFill="1" applyBorder="1" applyAlignment="1">
      <alignment horizontal="center" vertical="top"/>
    </xf>
    <xf numFmtId="164" fontId="2" fillId="2" borderId="11" xfId="0" applyNumberFormat="1" applyFont="1" applyFill="1" applyBorder="1" applyAlignment="1">
      <alignment horizontal="center" vertical="top"/>
    </xf>
    <xf numFmtId="165" fontId="2" fillId="2" borderId="11" xfId="0" applyNumberFormat="1" applyFont="1" applyFill="1" applyBorder="1" applyAlignment="1">
      <alignment horizontal="center" vertical="top"/>
    </xf>
    <xf numFmtId="0" fontId="2" fillId="2" borderId="11" xfId="0" applyNumberFormat="1" applyFont="1" applyFill="1" applyBorder="1" applyAlignment="1">
      <alignment horizontal="center" vertical="top"/>
    </xf>
    <xf numFmtId="0" fontId="2" fillId="2" borderId="11" xfId="0" applyNumberFormat="1" applyFont="1" applyFill="1" applyBorder="1" applyAlignment="1">
      <alignment horizontal="left" vertical="center" wrapText="1"/>
    </xf>
    <xf numFmtId="2" fontId="1" fillId="2" borderId="5" xfId="0" applyNumberFormat="1" applyFont="1" applyFill="1" applyBorder="1" applyAlignment="1"/>
    <xf numFmtId="2" fontId="1" fillId="2" borderId="6" xfId="0" applyNumberFormat="1" applyFont="1" applyFill="1" applyBorder="1" applyAlignment="1"/>
    <xf numFmtId="2" fontId="1" fillId="2" borderId="11" xfId="0" applyNumberFormat="1" applyFont="1" applyFill="1" applyBorder="1" applyAlignment="1"/>
    <xf numFmtId="10" fontId="1" fillId="2" borderId="5" xfId="0" applyNumberFormat="1" applyFont="1" applyFill="1" applyBorder="1" applyAlignment="1">
      <alignment horizontal="left"/>
    </xf>
    <xf numFmtId="10" fontId="1" fillId="2" borderId="6" xfId="0" applyNumberFormat="1" applyFont="1" applyFill="1" applyBorder="1" applyAlignment="1">
      <alignment horizontal="left"/>
    </xf>
    <xf numFmtId="10" fontId="1" fillId="2" borderId="7" xfId="0" applyNumberFormat="1" applyFont="1" applyFill="1" applyBorder="1" applyAlignment="1">
      <alignment horizontal="left"/>
    </xf>
    <xf numFmtId="2" fontId="1" fillId="2" borderId="6" xfId="0" applyNumberFormat="1" applyFont="1" applyFill="1" applyBorder="1" applyAlignment="1">
      <alignment horizontal="left"/>
    </xf>
    <xf numFmtId="10" fontId="1" fillId="2" borderId="6" xfId="0" applyNumberFormat="1" applyFont="1" applyFill="1" applyBorder="1" applyAlignment="1">
      <alignment horizontal="center" vertical="top"/>
    </xf>
    <xf numFmtId="166" fontId="1" fillId="2" borderId="11" xfId="0" applyNumberFormat="1" applyFont="1" applyFill="1" applyBorder="1" applyAlignment="1">
      <alignment horizontal="center" vertical="top"/>
    </xf>
    <xf numFmtId="2" fontId="1" fillId="2" borderId="5" xfId="0" applyNumberFormat="1" applyFont="1" applyFill="1" applyBorder="1" applyAlignment="1">
      <alignment horizontal="left" indent="1"/>
    </xf>
    <xf numFmtId="2" fontId="1" fillId="2" borderId="6" xfId="0" applyNumberFormat="1" applyFont="1" applyFill="1" applyBorder="1" applyAlignment="1">
      <alignment horizontal="left" indent="1"/>
    </xf>
    <xf numFmtId="2" fontId="1" fillId="2" borderId="7" xfId="0" applyNumberFormat="1" applyFont="1" applyFill="1" applyBorder="1" applyAlignment="1">
      <alignment horizontal="left" indent="1"/>
    </xf>
    <xf numFmtId="1" fontId="2" fillId="3" borderId="12" xfId="1" applyNumberFormat="1" applyFont="1" applyFill="1" applyBorder="1" applyAlignment="1">
      <alignment horizontal="center" vertical="center"/>
    </xf>
    <xf numFmtId="0" fontId="2" fillId="3" borderId="13" xfId="1" applyNumberFormat="1" applyFont="1" applyFill="1" applyBorder="1" applyAlignment="1">
      <alignment horizontal="left" vertical="center" wrapText="1"/>
    </xf>
    <xf numFmtId="0" fontId="2" fillId="3" borderId="14" xfId="1" applyNumberFormat="1" applyFont="1" applyFill="1" applyBorder="1" applyAlignment="1">
      <alignment horizontal="left" vertical="center" wrapText="1"/>
    </xf>
    <xf numFmtId="1" fontId="2" fillId="3" borderId="12" xfId="1" applyNumberFormat="1" applyFont="1" applyFill="1" applyBorder="1" applyAlignment="1">
      <alignment horizontal="center" vertical="top"/>
    </xf>
    <xf numFmtId="2" fontId="2" fillId="3" borderId="12" xfId="1" applyNumberFormat="1" applyFont="1" applyFill="1" applyBorder="1" applyAlignment="1">
      <alignment horizontal="center" vertical="top"/>
    </xf>
    <xf numFmtId="2" fontId="2" fillId="2" borderId="11" xfId="0" applyNumberFormat="1" applyFont="1" applyFill="1" applyBorder="1" applyAlignment="1">
      <alignment horizontal="center" vertical="center"/>
    </xf>
    <xf numFmtId="0" fontId="1" fillId="2" borderId="5" xfId="0" applyFont="1" applyFill="1" applyBorder="1" applyAlignment="1"/>
    <xf numFmtId="0" fontId="1" fillId="2" borderId="6" xfId="0" applyFont="1" applyFill="1" applyBorder="1" applyAlignment="1"/>
    <xf numFmtId="1" fontId="1" fillId="2" borderId="11" xfId="0" applyNumberFormat="1" applyFont="1" applyFill="1" applyBorder="1" applyAlignment="1"/>
    <xf numFmtId="1" fontId="2" fillId="3" borderId="12" xfId="0" applyNumberFormat="1" applyFont="1" applyFill="1" applyBorder="1" applyAlignment="1">
      <alignment horizontal="center" vertical="center"/>
    </xf>
    <xf numFmtId="0" fontId="2" fillId="3" borderId="12" xfId="0" applyNumberFormat="1" applyFont="1" applyFill="1" applyBorder="1" applyAlignment="1">
      <alignment horizontal="left" vertical="center" wrapText="1"/>
    </xf>
    <xf numFmtId="1" fontId="2" fillId="3" borderId="12" xfId="0" applyNumberFormat="1" applyFont="1" applyFill="1" applyBorder="1" applyAlignment="1">
      <alignment horizontal="center" vertical="top"/>
    </xf>
    <xf numFmtId="2" fontId="2" fillId="3" borderId="12" xfId="0" applyNumberFormat="1" applyFont="1" applyFill="1" applyBorder="1" applyAlignment="1">
      <alignment horizontal="center" vertical="top"/>
    </xf>
    <xf numFmtId="164" fontId="2" fillId="3" borderId="12" xfId="0" applyNumberFormat="1" applyFont="1" applyFill="1" applyBorder="1" applyAlignment="1">
      <alignment horizontal="center" vertical="top"/>
    </xf>
    <xf numFmtId="2" fontId="1" fillId="2" borderId="11" xfId="0" applyNumberFormat="1" applyFont="1" applyFill="1" applyBorder="1" applyAlignment="1">
      <alignment horizontal="center" vertical="top"/>
    </xf>
    <xf numFmtId="164" fontId="1" fillId="2" borderId="11" xfId="0" applyNumberFormat="1" applyFont="1" applyFill="1" applyBorder="1" applyAlignment="1">
      <alignment horizontal="center" vertical="top"/>
    </xf>
    <xf numFmtId="1" fontId="1" fillId="2" borderId="11" xfId="0" applyNumberFormat="1" applyFont="1" applyFill="1" applyBorder="1" applyAlignment="1">
      <alignment horizontal="center" vertical="top"/>
    </xf>
    <xf numFmtId="10" fontId="1" fillId="2" borderId="7" xfId="0" applyNumberFormat="1" applyFont="1" applyFill="1" applyBorder="1" applyAlignment="1">
      <alignment horizontal="left"/>
    </xf>
    <xf numFmtId="10" fontId="1" fillId="2" borderId="11" xfId="0" applyNumberFormat="1" applyFont="1" applyFill="1" applyBorder="1" applyAlignment="1">
      <alignment horizontal="center" vertical="top"/>
    </xf>
    <xf numFmtId="1" fontId="1" fillId="2" borderId="7" xfId="0" applyNumberFormat="1" applyFont="1" applyFill="1" applyBorder="1" applyAlignment="1"/>
    <xf numFmtId="2" fontId="1" fillId="2" borderId="7" xfId="0" applyNumberFormat="1" applyFont="1" applyFill="1" applyBorder="1" applyAlignment="1">
      <alignment horizontal="center"/>
    </xf>
    <xf numFmtId="165" fontId="1" fillId="2" borderId="11" xfId="0" applyNumberFormat="1" applyFont="1" applyFill="1" applyBorder="1" applyAlignment="1">
      <alignment horizontal="center" vertical="top"/>
    </xf>
    <xf numFmtId="0" fontId="1" fillId="2" borderId="5" xfId="0" applyFont="1" applyFill="1" applyBorder="1" applyAlignment="1">
      <alignment horizontal="left"/>
    </xf>
    <xf numFmtId="0" fontId="1" fillId="2" borderId="6" xfId="0" applyFont="1" applyFill="1" applyBorder="1" applyAlignment="1">
      <alignment horizontal="left"/>
    </xf>
    <xf numFmtId="0" fontId="1" fillId="2" borderId="7" xfId="0" applyFont="1" applyFill="1" applyBorder="1" applyAlignment="1">
      <alignment horizontal="left"/>
    </xf>
    <xf numFmtId="0" fontId="1" fillId="2" borderId="7" xfId="0" applyFont="1" applyFill="1" applyBorder="1" applyAlignment="1">
      <alignment horizontal="left"/>
    </xf>
    <xf numFmtId="9" fontId="1" fillId="2" borderId="11" xfId="0" applyNumberFormat="1" applyFont="1" applyFill="1" applyBorder="1" applyAlignment="1">
      <alignment horizontal="center" vertical="top"/>
    </xf>
    <xf numFmtId="0" fontId="1" fillId="2" borderId="0" xfId="0" applyNumberFormat="1" applyFont="1" applyFill="1" applyAlignment="1">
      <alignment horizontal="right"/>
    </xf>
    <xf numFmtId="2" fontId="2" fillId="2" borderId="0" xfId="0" applyNumberFormat="1" applyFont="1" applyFill="1" applyAlignment="1">
      <alignment horizontal="left"/>
    </xf>
    <xf numFmtId="0" fontId="2" fillId="2" borderId="0" xfId="0" applyNumberFormat="1" applyFont="1" applyFill="1" applyAlignment="1">
      <alignment horizontal="righ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3"/>
  <sheetViews>
    <sheetView tabSelected="1" workbookViewId="0">
      <selection activeCell="N3" sqref="N3:T3"/>
    </sheetView>
  </sheetViews>
  <sheetFormatPr defaultRowHeight="14.4" x14ac:dyDescent="0.3"/>
  <sheetData>
    <row r="1" spans="1:20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x14ac:dyDescent="0.3">
      <c r="A2" s="2" t="s">
        <v>1</v>
      </c>
      <c r="B2" s="3"/>
      <c r="C2" s="3"/>
      <c r="D2" s="4"/>
      <c r="E2" s="4"/>
      <c r="F2" s="5"/>
      <c r="G2" s="6" t="s">
        <v>2</v>
      </c>
      <c r="H2" s="6"/>
      <c r="I2" s="6"/>
      <c r="J2" s="7"/>
      <c r="K2" s="7"/>
      <c r="L2" s="8" t="s">
        <v>3</v>
      </c>
      <c r="M2" s="8"/>
      <c r="N2" s="9" t="s">
        <v>51</v>
      </c>
      <c r="O2" s="9"/>
      <c r="P2" s="9"/>
      <c r="Q2" s="9"/>
      <c r="R2" s="7"/>
      <c r="S2" s="7"/>
      <c r="T2" s="7"/>
    </row>
    <row r="3" spans="1:20" x14ac:dyDescent="0.3">
      <c r="A3" s="3"/>
      <c r="B3" s="3"/>
      <c r="C3" s="3"/>
      <c r="D3" s="10" t="s">
        <v>4</v>
      </c>
      <c r="E3" s="10"/>
      <c r="F3" s="10"/>
      <c r="G3" s="11">
        <v>2</v>
      </c>
      <c r="H3" s="7"/>
      <c r="I3" s="4"/>
      <c r="J3" s="4"/>
      <c r="K3" s="4"/>
      <c r="L3" s="10" t="s">
        <v>5</v>
      </c>
      <c r="M3" s="10"/>
      <c r="N3" s="6"/>
      <c r="O3" s="6"/>
      <c r="P3" s="6"/>
      <c r="Q3" s="6"/>
      <c r="R3" s="6"/>
      <c r="S3" s="6"/>
      <c r="T3" s="6"/>
    </row>
    <row r="4" spans="1:20" x14ac:dyDescent="0.3">
      <c r="A4" s="12" t="s">
        <v>6</v>
      </c>
      <c r="B4" s="13" t="s">
        <v>7</v>
      </c>
      <c r="C4" s="14"/>
      <c r="D4" s="12" t="s">
        <v>8</v>
      </c>
      <c r="E4" s="15"/>
      <c r="F4" s="16" t="s">
        <v>9</v>
      </c>
      <c r="G4" s="17"/>
      <c r="H4" s="18"/>
      <c r="I4" s="12" t="s">
        <v>10</v>
      </c>
      <c r="J4" s="16" t="s">
        <v>11</v>
      </c>
      <c r="K4" s="17"/>
      <c r="L4" s="17"/>
      <c r="M4" s="17"/>
      <c r="N4" s="18"/>
      <c r="O4" s="16" t="s">
        <v>12</v>
      </c>
      <c r="P4" s="17"/>
      <c r="Q4" s="17"/>
      <c r="R4" s="17"/>
      <c r="S4" s="17"/>
      <c r="T4" s="18"/>
    </row>
    <row r="5" spans="1:20" x14ac:dyDescent="0.3">
      <c r="A5" s="19"/>
      <c r="B5" s="20"/>
      <c r="C5" s="21"/>
      <c r="D5" s="19"/>
      <c r="E5" s="22"/>
      <c r="F5" s="23" t="s">
        <v>13</v>
      </c>
      <c r="G5" s="24" t="s">
        <v>14</v>
      </c>
      <c r="H5" s="24" t="s">
        <v>15</v>
      </c>
      <c r="I5" s="19"/>
      <c r="J5" s="24" t="s">
        <v>16</v>
      </c>
      <c r="K5" s="24" t="s">
        <v>17</v>
      </c>
      <c r="L5" s="24" t="s">
        <v>18</v>
      </c>
      <c r="M5" s="24" t="s">
        <v>19</v>
      </c>
      <c r="N5" s="24" t="s">
        <v>20</v>
      </c>
      <c r="O5" s="24" t="s">
        <v>21</v>
      </c>
      <c r="P5" s="24" t="s">
        <v>22</v>
      </c>
      <c r="Q5" s="24" t="s">
        <v>23</v>
      </c>
      <c r="R5" s="24" t="s">
        <v>24</v>
      </c>
      <c r="S5" s="24" t="s">
        <v>25</v>
      </c>
      <c r="T5" s="24" t="s">
        <v>26</v>
      </c>
    </row>
    <row r="6" spans="1:20" x14ac:dyDescent="0.3">
      <c r="A6" s="25">
        <v>1</v>
      </c>
      <c r="B6" s="26">
        <v>2</v>
      </c>
      <c r="C6" s="27"/>
      <c r="D6" s="28">
        <v>3</v>
      </c>
      <c r="E6" s="28"/>
      <c r="F6" s="29">
        <v>4</v>
      </c>
      <c r="G6" s="28">
        <v>5</v>
      </c>
      <c r="H6" s="28">
        <v>6</v>
      </c>
      <c r="I6" s="28">
        <v>7</v>
      </c>
      <c r="J6" s="28">
        <v>8</v>
      </c>
      <c r="K6" s="28">
        <v>9</v>
      </c>
      <c r="L6" s="28">
        <v>10</v>
      </c>
      <c r="M6" s="28">
        <v>11</v>
      </c>
      <c r="N6" s="28">
        <v>12</v>
      </c>
      <c r="O6" s="28">
        <v>13</v>
      </c>
      <c r="P6" s="28">
        <v>14</v>
      </c>
      <c r="Q6" s="28">
        <v>15</v>
      </c>
      <c r="R6" s="28">
        <v>16</v>
      </c>
      <c r="S6" s="28">
        <v>17</v>
      </c>
      <c r="T6" s="28">
        <v>18</v>
      </c>
    </row>
    <row r="7" spans="1:20" x14ac:dyDescent="0.3">
      <c r="A7" s="30" t="s">
        <v>27</v>
      </c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2"/>
    </row>
    <row r="8" spans="1:20" x14ac:dyDescent="0.3">
      <c r="A8" s="33">
        <v>57</v>
      </c>
      <c r="B8" s="34" t="s">
        <v>28</v>
      </c>
      <c r="C8" s="35"/>
      <c r="D8" s="36">
        <v>60</v>
      </c>
      <c r="E8" s="37">
        <v>10.95</v>
      </c>
      <c r="F8" s="37">
        <v>1.4333333333333333</v>
      </c>
      <c r="G8" s="37">
        <v>5.083333333333333</v>
      </c>
      <c r="H8" s="37">
        <v>8.5500000000000007</v>
      </c>
      <c r="I8" s="37">
        <v>85.683333333333337</v>
      </c>
      <c r="J8" s="37">
        <v>1.6666666666666666E-2</v>
      </c>
      <c r="K8" s="37">
        <v>3.3333333333333333E-2</v>
      </c>
      <c r="L8" s="38">
        <v>9.5</v>
      </c>
      <c r="M8" s="37">
        <v>1.6666666666666666E-2</v>
      </c>
      <c r="N8" s="37">
        <v>0.16666666666666666</v>
      </c>
      <c r="O8" s="37">
        <v>44.35</v>
      </c>
      <c r="P8" s="37">
        <v>42.733333333333334</v>
      </c>
      <c r="Q8" s="37">
        <v>0.71666666666666667</v>
      </c>
      <c r="R8" s="39">
        <v>1.6666666666666666E-2</v>
      </c>
      <c r="S8" s="38">
        <v>21.45</v>
      </c>
      <c r="T8" s="37">
        <v>1.4</v>
      </c>
    </row>
    <row r="9" spans="1:20" x14ac:dyDescent="0.3">
      <c r="A9" s="25">
        <v>437</v>
      </c>
      <c r="B9" s="34" t="s">
        <v>29</v>
      </c>
      <c r="C9" s="35"/>
      <c r="D9" s="36">
        <v>100</v>
      </c>
      <c r="E9" s="37">
        <v>42.71</v>
      </c>
      <c r="F9" s="37">
        <v>13.7</v>
      </c>
      <c r="G9" s="37">
        <v>13.4</v>
      </c>
      <c r="H9" s="37">
        <v>2.8</v>
      </c>
      <c r="I9" s="37">
        <v>187</v>
      </c>
      <c r="J9" s="37">
        <v>0.24</v>
      </c>
      <c r="K9" s="37">
        <v>0.22</v>
      </c>
      <c r="L9" s="37">
        <v>34.43</v>
      </c>
      <c r="M9" s="39">
        <v>0.06</v>
      </c>
      <c r="N9" s="40">
        <v>0.38</v>
      </c>
      <c r="O9" s="37">
        <v>46.42</v>
      </c>
      <c r="P9" s="38">
        <v>239.99</v>
      </c>
      <c r="Q9" s="38">
        <v>3.85</v>
      </c>
      <c r="R9" s="39">
        <v>2E-3</v>
      </c>
      <c r="S9" s="37">
        <v>61.45</v>
      </c>
      <c r="T9" s="37">
        <v>3.65</v>
      </c>
    </row>
    <row r="10" spans="1:20" x14ac:dyDescent="0.3">
      <c r="A10" s="25">
        <v>171</v>
      </c>
      <c r="B10" s="34" t="s">
        <v>30</v>
      </c>
      <c r="C10" s="35"/>
      <c r="D10" s="36">
        <v>180</v>
      </c>
      <c r="E10" s="37">
        <v>15.33</v>
      </c>
      <c r="F10" s="37">
        <v>7.88</v>
      </c>
      <c r="G10" s="39">
        <v>5.0279999999999996</v>
      </c>
      <c r="H10" s="37">
        <v>38.78</v>
      </c>
      <c r="I10" s="37">
        <v>231.92</v>
      </c>
      <c r="J10" s="37">
        <v>0.36</v>
      </c>
      <c r="K10" s="37">
        <v>0.05</v>
      </c>
      <c r="L10" s="37">
        <v>0</v>
      </c>
      <c r="M10" s="39">
        <v>3.5999999999999997E-2</v>
      </c>
      <c r="N10" s="37">
        <v>3.06</v>
      </c>
      <c r="O10" s="37">
        <v>27.35</v>
      </c>
      <c r="P10" s="37">
        <v>188.43</v>
      </c>
      <c r="Q10" s="37">
        <v>1.0680000000000001</v>
      </c>
      <c r="R10" s="39">
        <v>2E-3</v>
      </c>
      <c r="S10" s="37">
        <v>78.849999999999994</v>
      </c>
      <c r="T10" s="37">
        <v>2.64</v>
      </c>
    </row>
    <row r="11" spans="1:20" x14ac:dyDescent="0.3">
      <c r="A11" s="33" t="s">
        <v>31</v>
      </c>
      <c r="B11" s="34" t="s">
        <v>32</v>
      </c>
      <c r="C11" s="35"/>
      <c r="D11" s="36">
        <v>40</v>
      </c>
      <c r="E11" s="37">
        <v>4.78</v>
      </c>
      <c r="F11" s="37">
        <f>1.52*D11/30</f>
        <v>2.0266666666666664</v>
      </c>
      <c r="G11" s="39">
        <f>0.16*D11/30</f>
        <v>0.21333333333333335</v>
      </c>
      <c r="H11" s="39">
        <f>9.84*D11/30</f>
        <v>13.120000000000001</v>
      </c>
      <c r="I11" s="39">
        <f>F11*4+G11*9+H11*4</f>
        <v>62.506666666666668</v>
      </c>
      <c r="J11" s="39">
        <f>0.02*D11/30</f>
        <v>2.6666666666666668E-2</v>
      </c>
      <c r="K11" s="39">
        <f>0.01*D11/30</f>
        <v>1.3333333333333334E-2</v>
      </c>
      <c r="L11" s="39">
        <f>0.44*D11/30</f>
        <v>0.58666666666666667</v>
      </c>
      <c r="M11" s="39">
        <v>0</v>
      </c>
      <c r="N11" s="39">
        <f>0.7*D11/30</f>
        <v>0.93333333333333335</v>
      </c>
      <c r="O11" s="39">
        <f>4*D11/30</f>
        <v>5.333333333333333</v>
      </c>
      <c r="P11" s="39">
        <f>13*D11/30</f>
        <v>17.333333333333332</v>
      </c>
      <c r="Q11" s="39">
        <f>0.008*D11/30</f>
        <v>1.0666666666666666E-2</v>
      </c>
      <c r="R11" s="39">
        <f>0.001*D11/30</f>
        <v>1.3333333333333333E-3</v>
      </c>
      <c r="S11" s="39">
        <v>0</v>
      </c>
      <c r="T11" s="39">
        <f>0.22*D11/30</f>
        <v>0.29333333333333333</v>
      </c>
    </row>
    <row r="12" spans="1:20" x14ac:dyDescent="0.3">
      <c r="A12" s="25">
        <v>377</v>
      </c>
      <c r="B12" s="41" t="s">
        <v>33</v>
      </c>
      <c r="C12" s="41"/>
      <c r="D12" s="36">
        <v>205</v>
      </c>
      <c r="E12" s="37">
        <v>4.53</v>
      </c>
      <c r="F12" s="37">
        <v>0.26</v>
      </c>
      <c r="G12" s="37">
        <v>0.06</v>
      </c>
      <c r="H12" s="37">
        <v>15.22</v>
      </c>
      <c r="I12" s="37">
        <f>F12*4+G12*9+H12*4</f>
        <v>62.46</v>
      </c>
      <c r="J12" s="37">
        <v>0</v>
      </c>
      <c r="K12" s="37">
        <v>0.01</v>
      </c>
      <c r="L12" s="37">
        <v>2.9</v>
      </c>
      <c r="M12" s="40">
        <v>0</v>
      </c>
      <c r="N12" s="37">
        <v>0.06</v>
      </c>
      <c r="O12" s="37">
        <v>8.0500000000000007</v>
      </c>
      <c r="P12" s="37">
        <v>9.7799999999999994</v>
      </c>
      <c r="Q12" s="37">
        <v>1.7000000000000001E-2</v>
      </c>
      <c r="R12" s="39">
        <v>0</v>
      </c>
      <c r="S12" s="37">
        <v>5.24</v>
      </c>
      <c r="T12" s="37">
        <v>0.87</v>
      </c>
    </row>
    <row r="13" spans="1:20" x14ac:dyDescent="0.3">
      <c r="A13" s="42" t="s">
        <v>34</v>
      </c>
      <c r="B13" s="43"/>
      <c r="C13" s="43"/>
      <c r="D13" s="44">
        <f>SUM(D8:D12)</f>
        <v>585</v>
      </c>
      <c r="E13" s="44">
        <f t="shared" ref="E13:T13" si="0">SUM(E8:E12)</f>
        <v>78.3</v>
      </c>
      <c r="F13" s="44">
        <f t="shared" si="0"/>
        <v>25.3</v>
      </c>
      <c r="G13" s="44">
        <f t="shared" si="0"/>
        <v>23.784666666666666</v>
      </c>
      <c r="H13" s="44">
        <f t="shared" si="0"/>
        <v>78.47</v>
      </c>
      <c r="I13" s="44">
        <f t="shared" si="0"/>
        <v>629.57000000000005</v>
      </c>
      <c r="J13" s="44">
        <f t="shared" si="0"/>
        <v>0.64333333333333331</v>
      </c>
      <c r="K13" s="44">
        <f t="shared" si="0"/>
        <v>0.32666666666666666</v>
      </c>
      <c r="L13" s="44">
        <f t="shared" si="0"/>
        <v>47.416666666666664</v>
      </c>
      <c r="M13" s="44">
        <f t="shared" si="0"/>
        <v>0.11266666666666666</v>
      </c>
      <c r="N13" s="44">
        <f t="shared" si="0"/>
        <v>4.5999999999999996</v>
      </c>
      <c r="O13" s="44">
        <f t="shared" si="0"/>
        <v>131.50333333333333</v>
      </c>
      <c r="P13" s="44">
        <f t="shared" si="0"/>
        <v>498.26666666666665</v>
      </c>
      <c r="Q13" s="44">
        <f t="shared" si="0"/>
        <v>5.6623333333333328</v>
      </c>
      <c r="R13" s="44">
        <f t="shared" si="0"/>
        <v>2.1999999999999999E-2</v>
      </c>
      <c r="S13" s="44">
        <f t="shared" si="0"/>
        <v>166.99</v>
      </c>
      <c r="T13" s="44">
        <f t="shared" si="0"/>
        <v>8.8533333333333317</v>
      </c>
    </row>
    <row r="14" spans="1:20" x14ac:dyDescent="0.3">
      <c r="A14" s="45" t="s">
        <v>35</v>
      </c>
      <c r="B14" s="46"/>
      <c r="C14" s="46"/>
      <c r="D14" s="47"/>
      <c r="E14" s="48">
        <f>77.9-E13</f>
        <v>-0.39999999999999147</v>
      </c>
      <c r="F14" s="49">
        <f t="shared" ref="F14:T14" si="1">F13/F31</f>
        <v>0.28111111111111114</v>
      </c>
      <c r="G14" s="50">
        <f t="shared" si="1"/>
        <v>0.2585289855072464</v>
      </c>
      <c r="H14" s="50">
        <f t="shared" si="1"/>
        <v>0.20488250652741513</v>
      </c>
      <c r="I14" s="50">
        <f t="shared" si="1"/>
        <v>0.23145955882352942</v>
      </c>
      <c r="J14" s="50">
        <f t="shared" si="1"/>
        <v>0.45952380952380956</v>
      </c>
      <c r="K14" s="50">
        <f t="shared" si="1"/>
        <v>0.20416666666666666</v>
      </c>
      <c r="L14" s="50">
        <f t="shared" si="1"/>
        <v>0.67738095238095231</v>
      </c>
      <c r="M14" s="50">
        <f t="shared" si="1"/>
        <v>0.12518518518518518</v>
      </c>
      <c r="N14" s="50">
        <f t="shared" si="1"/>
        <v>0.3833333333333333</v>
      </c>
      <c r="O14" s="50">
        <f t="shared" si="1"/>
        <v>0.10958611111111111</v>
      </c>
      <c r="P14" s="50">
        <f t="shared" si="1"/>
        <v>0.41522222222222221</v>
      </c>
      <c r="Q14" s="50">
        <f t="shared" si="1"/>
        <v>0.4044523809523809</v>
      </c>
      <c r="R14" s="50">
        <f t="shared" si="1"/>
        <v>0.21999999999999997</v>
      </c>
      <c r="S14" s="50">
        <f t="shared" si="1"/>
        <v>0.55663333333333331</v>
      </c>
      <c r="T14" s="50">
        <f t="shared" si="1"/>
        <v>0.49185185185185176</v>
      </c>
    </row>
    <row r="15" spans="1:20" x14ac:dyDescent="0.3">
      <c r="A15" s="51" t="s">
        <v>36</v>
      </c>
      <c r="B15" s="52"/>
      <c r="C15" s="52"/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52"/>
      <c r="P15" s="52"/>
      <c r="Q15" s="52"/>
      <c r="R15" s="52"/>
      <c r="S15" s="52"/>
      <c r="T15" s="53"/>
    </row>
    <row r="16" spans="1:20" x14ac:dyDescent="0.3">
      <c r="A16" s="33">
        <v>52</v>
      </c>
      <c r="B16" s="34" t="s">
        <v>37</v>
      </c>
      <c r="C16" s="35"/>
      <c r="D16" s="36">
        <v>100</v>
      </c>
      <c r="E16" s="37">
        <v>8.9499999999999993</v>
      </c>
      <c r="F16" s="37">
        <v>1.4333333333333333</v>
      </c>
      <c r="G16" s="37">
        <v>5.083333333333333</v>
      </c>
      <c r="H16" s="37">
        <v>8.5500000000000007</v>
      </c>
      <c r="I16" s="37">
        <v>85.683333333333337</v>
      </c>
      <c r="J16" s="37">
        <v>1.6666666666666666E-2</v>
      </c>
      <c r="K16" s="37">
        <v>3.3333333333333333E-2</v>
      </c>
      <c r="L16" s="38">
        <v>9.5</v>
      </c>
      <c r="M16" s="37">
        <v>1.6666666666666666E-2</v>
      </c>
      <c r="N16" s="37">
        <v>0.16666666666666666</v>
      </c>
      <c r="O16" s="37">
        <v>44.35</v>
      </c>
      <c r="P16" s="37">
        <v>42.733333333333334</v>
      </c>
      <c r="Q16" s="37">
        <v>0.71666666666666667</v>
      </c>
      <c r="R16" s="39">
        <v>1.6666666666666666E-2</v>
      </c>
      <c r="S16" s="38">
        <v>21.45</v>
      </c>
      <c r="T16" s="37">
        <v>1.4</v>
      </c>
    </row>
    <row r="17" spans="1:20" x14ac:dyDescent="0.3">
      <c r="A17" s="33">
        <v>108</v>
      </c>
      <c r="B17" s="34" t="s">
        <v>38</v>
      </c>
      <c r="C17" s="35"/>
      <c r="D17" s="40">
        <v>250</v>
      </c>
      <c r="E17" s="37">
        <v>11.04</v>
      </c>
      <c r="F17" s="37">
        <v>3.15</v>
      </c>
      <c r="G17" s="39">
        <v>3.55</v>
      </c>
      <c r="H17" s="39">
        <v>20.837499999999999</v>
      </c>
      <c r="I17" s="37">
        <v>127.89999999999999</v>
      </c>
      <c r="J17" s="39">
        <v>8.7499999999999994E-2</v>
      </c>
      <c r="K17" s="39">
        <v>7.4999999999999997E-2</v>
      </c>
      <c r="L17" s="39">
        <v>11.3125</v>
      </c>
      <c r="M17" s="39">
        <v>0.59</v>
      </c>
      <c r="N17" s="39">
        <v>0.875</v>
      </c>
      <c r="O17" s="39">
        <v>25.737500000000001</v>
      </c>
      <c r="P17" s="39">
        <v>60.237499999999997</v>
      </c>
      <c r="Q17" s="39">
        <v>0.25</v>
      </c>
      <c r="R17" s="39">
        <v>1.25E-3</v>
      </c>
      <c r="S17" s="39">
        <v>18.2</v>
      </c>
      <c r="T17" s="39">
        <v>0.92500000000000004</v>
      </c>
    </row>
    <row r="18" spans="1:20" x14ac:dyDescent="0.3">
      <c r="A18" s="25">
        <v>255</v>
      </c>
      <c r="B18" s="34" t="s">
        <v>39</v>
      </c>
      <c r="C18" s="35"/>
      <c r="D18" s="36">
        <v>100</v>
      </c>
      <c r="E18" s="37">
        <v>46.48</v>
      </c>
      <c r="F18" s="37">
        <v>8.36</v>
      </c>
      <c r="G18" s="37">
        <v>5.35</v>
      </c>
      <c r="H18" s="37">
        <v>10.45</v>
      </c>
      <c r="I18" s="37">
        <v>125.95</v>
      </c>
      <c r="J18" s="37">
        <v>7.0000000000000007E-2</v>
      </c>
      <c r="K18" s="37">
        <v>7.0000000000000007E-2</v>
      </c>
      <c r="L18" s="37">
        <v>0.42</v>
      </c>
      <c r="M18" s="39">
        <v>0</v>
      </c>
      <c r="N18" s="40">
        <v>0</v>
      </c>
      <c r="O18" s="37">
        <v>39.14</v>
      </c>
      <c r="P18" s="38">
        <v>124.85</v>
      </c>
      <c r="Q18" s="38">
        <v>0</v>
      </c>
      <c r="R18" s="39">
        <v>0</v>
      </c>
      <c r="S18" s="37">
        <v>30</v>
      </c>
      <c r="T18" s="37">
        <v>0.74</v>
      </c>
    </row>
    <row r="19" spans="1:20" x14ac:dyDescent="0.3">
      <c r="A19" s="33">
        <v>312</v>
      </c>
      <c r="B19" s="34" t="s">
        <v>40</v>
      </c>
      <c r="C19" s="35"/>
      <c r="D19" s="36">
        <v>180</v>
      </c>
      <c r="E19" s="37">
        <v>21.62</v>
      </c>
      <c r="F19" s="37">
        <v>3.9480000000000004</v>
      </c>
      <c r="G19" s="37">
        <v>8.4719999999999995</v>
      </c>
      <c r="H19" s="37">
        <v>26.652000000000001</v>
      </c>
      <c r="I19" s="37">
        <v>198.648</v>
      </c>
      <c r="J19" s="37">
        <v>0.192</v>
      </c>
      <c r="K19" s="37">
        <v>0.15600000000000003</v>
      </c>
      <c r="L19" s="37">
        <v>0.876</v>
      </c>
      <c r="M19" s="39">
        <v>9.6000000000000002E-2</v>
      </c>
      <c r="N19" s="40">
        <v>1.8</v>
      </c>
      <c r="O19" s="37">
        <v>51.048000000000002</v>
      </c>
      <c r="P19" s="38">
        <v>117.3</v>
      </c>
      <c r="Q19" s="39">
        <v>0.35880000000000001</v>
      </c>
      <c r="R19" s="39">
        <v>1.1999999999999999E-3</v>
      </c>
      <c r="S19" s="37">
        <v>39.672000000000004</v>
      </c>
      <c r="T19" s="37">
        <v>1.4279999999999999</v>
      </c>
    </row>
    <row r="20" spans="1:20" x14ac:dyDescent="0.3">
      <c r="A20" s="54">
        <v>345</v>
      </c>
      <c r="B20" s="55" t="s">
        <v>41</v>
      </c>
      <c r="C20" s="56"/>
      <c r="D20" s="57">
        <v>200</v>
      </c>
      <c r="E20" s="58">
        <v>4.9000000000000004</v>
      </c>
      <c r="F20" s="58">
        <v>0.06</v>
      </c>
      <c r="G20" s="58">
        <v>0.02</v>
      </c>
      <c r="H20" s="58">
        <v>20.73</v>
      </c>
      <c r="I20" s="58">
        <v>83.34</v>
      </c>
      <c r="J20" s="58">
        <v>0</v>
      </c>
      <c r="K20" s="58">
        <v>0</v>
      </c>
      <c r="L20" s="58">
        <v>2.5</v>
      </c>
      <c r="M20" s="58">
        <v>4.0000000000000001E-3</v>
      </c>
      <c r="N20" s="58">
        <v>0.2</v>
      </c>
      <c r="O20" s="58">
        <v>4</v>
      </c>
      <c r="P20" s="58">
        <v>3.3</v>
      </c>
      <c r="Q20" s="58">
        <v>0.08</v>
      </c>
      <c r="R20" s="58">
        <v>1E-3</v>
      </c>
      <c r="S20" s="58">
        <v>1.7</v>
      </c>
      <c r="T20" s="58">
        <v>0.15</v>
      </c>
    </row>
    <row r="21" spans="1:20" x14ac:dyDescent="0.3">
      <c r="A21" s="59" t="s">
        <v>31</v>
      </c>
      <c r="B21" s="34" t="s">
        <v>42</v>
      </c>
      <c r="C21" s="35"/>
      <c r="D21" s="36">
        <v>40</v>
      </c>
      <c r="E21" s="37">
        <v>2.76</v>
      </c>
      <c r="F21" s="37">
        <f>2.64*D21/40</f>
        <v>2.64</v>
      </c>
      <c r="G21" s="37">
        <f>0.48*D21/40</f>
        <v>0.48</v>
      </c>
      <c r="H21" s="37">
        <f>13.68*D21/40</f>
        <v>13.680000000000001</v>
      </c>
      <c r="I21" s="38">
        <f>F21*4+G21*9+H21*4</f>
        <v>69.600000000000009</v>
      </c>
      <c r="J21" s="40">
        <f>0.08*D21/40</f>
        <v>0.08</v>
      </c>
      <c r="K21" s="37">
        <f>0.04*D21/40</f>
        <v>0.04</v>
      </c>
      <c r="L21" s="36">
        <v>0</v>
      </c>
      <c r="M21" s="36">
        <v>0</v>
      </c>
      <c r="N21" s="37">
        <f>2.4*D21/40</f>
        <v>2.4</v>
      </c>
      <c r="O21" s="37">
        <f>14*D21/40</f>
        <v>14</v>
      </c>
      <c r="P21" s="37">
        <f>63.2*D21/40</f>
        <v>63.2</v>
      </c>
      <c r="Q21" s="37">
        <f>1.2*D21/40</f>
        <v>1.2</v>
      </c>
      <c r="R21" s="39">
        <f>0.001*D21/40</f>
        <v>1E-3</v>
      </c>
      <c r="S21" s="37">
        <f>9.4*D21/40</f>
        <v>9.4</v>
      </c>
      <c r="T21" s="40">
        <f>0.78*D21/40</f>
        <v>0.78</v>
      </c>
    </row>
    <row r="22" spans="1:20" x14ac:dyDescent="0.3">
      <c r="A22" s="33" t="s">
        <v>31</v>
      </c>
      <c r="B22" s="34" t="s">
        <v>43</v>
      </c>
      <c r="C22" s="35"/>
      <c r="D22" s="36">
        <v>30</v>
      </c>
      <c r="E22" s="37">
        <v>2.25</v>
      </c>
      <c r="F22" s="37">
        <f>1.52*D22/30</f>
        <v>1.52</v>
      </c>
      <c r="G22" s="39">
        <f>0.16*D22/30</f>
        <v>0.16</v>
      </c>
      <c r="H22" s="39">
        <f>9.84*D22/30</f>
        <v>9.84</v>
      </c>
      <c r="I22" s="39">
        <f>F22*4+G22*9+H22*4</f>
        <v>46.879999999999995</v>
      </c>
      <c r="J22" s="39">
        <f>0.02*D22/30</f>
        <v>0.02</v>
      </c>
      <c r="K22" s="39">
        <f>0.01*D22/30</f>
        <v>0.01</v>
      </c>
      <c r="L22" s="39">
        <f>0.44*D22/30</f>
        <v>0.44</v>
      </c>
      <c r="M22" s="39">
        <v>0</v>
      </c>
      <c r="N22" s="39">
        <f>0.7*D22/30</f>
        <v>0.7</v>
      </c>
      <c r="O22" s="39">
        <f>4*D22/30</f>
        <v>4</v>
      </c>
      <c r="P22" s="39">
        <f>13*D22/30</f>
        <v>13</v>
      </c>
      <c r="Q22" s="39">
        <f>0.008*D22/30</f>
        <v>8.0000000000000002E-3</v>
      </c>
      <c r="R22" s="39">
        <f>0.001*D22/30</f>
        <v>1E-3</v>
      </c>
      <c r="S22" s="39">
        <v>0</v>
      </c>
      <c r="T22" s="39">
        <f>0.22*D22/30</f>
        <v>0.22</v>
      </c>
    </row>
    <row r="23" spans="1:20" x14ac:dyDescent="0.3">
      <c r="A23" s="60" t="s">
        <v>44</v>
      </c>
      <c r="B23" s="61"/>
      <c r="C23" s="61"/>
      <c r="D23" s="62">
        <f t="shared" ref="D23:T23" si="2">SUM(D16:D22)</f>
        <v>900</v>
      </c>
      <c r="E23" s="44">
        <f>SUM(E16:E22)</f>
        <v>98.000000000000014</v>
      </c>
      <c r="F23" s="44">
        <f t="shared" si="2"/>
        <v>21.111333333333331</v>
      </c>
      <c r="G23" s="44">
        <f t="shared" si="2"/>
        <v>23.115333333333332</v>
      </c>
      <c r="H23" s="44">
        <f t="shared" si="2"/>
        <v>110.73950000000001</v>
      </c>
      <c r="I23" s="44">
        <f t="shared" si="2"/>
        <v>738.00133333333338</v>
      </c>
      <c r="J23" s="44">
        <f t="shared" si="2"/>
        <v>0.46616666666666667</v>
      </c>
      <c r="K23" s="44">
        <f t="shared" si="2"/>
        <v>0.38433333333333336</v>
      </c>
      <c r="L23" s="44">
        <f t="shared" si="2"/>
        <v>25.048500000000004</v>
      </c>
      <c r="M23" s="44">
        <f t="shared" si="2"/>
        <v>0.70666666666666667</v>
      </c>
      <c r="N23" s="44">
        <f t="shared" si="2"/>
        <v>6.1416666666666666</v>
      </c>
      <c r="O23" s="44">
        <f t="shared" si="2"/>
        <v>182.27550000000002</v>
      </c>
      <c r="P23" s="44">
        <f t="shared" si="2"/>
        <v>424.62083333333334</v>
      </c>
      <c r="Q23" s="44">
        <f t="shared" si="2"/>
        <v>2.6134666666666666</v>
      </c>
      <c r="R23" s="44">
        <f t="shared" si="2"/>
        <v>2.211666666666667E-2</v>
      </c>
      <c r="S23" s="44">
        <f t="shared" si="2"/>
        <v>120.42200000000001</v>
      </c>
      <c r="T23" s="44">
        <f t="shared" si="2"/>
        <v>5.6430000000000007</v>
      </c>
    </row>
    <row r="24" spans="1:20" x14ac:dyDescent="0.3">
      <c r="A24" s="45" t="s">
        <v>35</v>
      </c>
      <c r="B24" s="46"/>
      <c r="C24" s="46"/>
      <c r="D24" s="47"/>
      <c r="E24" s="48">
        <f>98-E23</f>
        <v>0</v>
      </c>
      <c r="F24" s="49">
        <f t="shared" ref="F24:T24" si="3">F23/F31</f>
        <v>0.23457037037037035</v>
      </c>
      <c r="G24" s="50">
        <f t="shared" si="3"/>
        <v>0.25125362318840577</v>
      </c>
      <c r="H24" s="50">
        <f t="shared" si="3"/>
        <v>0.28913707571801567</v>
      </c>
      <c r="I24" s="50">
        <f t="shared" si="3"/>
        <v>0.27132401960784314</v>
      </c>
      <c r="J24" s="50">
        <f t="shared" si="3"/>
        <v>0.33297619047619048</v>
      </c>
      <c r="K24" s="50">
        <f t="shared" si="3"/>
        <v>0.24020833333333333</v>
      </c>
      <c r="L24" s="50">
        <f t="shared" si="3"/>
        <v>0.35783571428571437</v>
      </c>
      <c r="M24" s="50">
        <f t="shared" si="3"/>
        <v>0.78518518518518521</v>
      </c>
      <c r="N24" s="50">
        <f t="shared" si="3"/>
        <v>0.51180555555555551</v>
      </c>
      <c r="O24" s="50">
        <f t="shared" si="3"/>
        <v>0.15189625000000001</v>
      </c>
      <c r="P24" s="50">
        <f t="shared" si="3"/>
        <v>0.35385069444444445</v>
      </c>
      <c r="Q24" s="50">
        <f t="shared" si="3"/>
        <v>0.18667619047619047</v>
      </c>
      <c r="R24" s="50">
        <f t="shared" si="3"/>
        <v>0.22116666666666668</v>
      </c>
      <c r="S24" s="50">
        <f t="shared" si="3"/>
        <v>0.40140666666666669</v>
      </c>
      <c r="T24" s="50">
        <f t="shared" si="3"/>
        <v>0.31350000000000006</v>
      </c>
    </row>
    <row r="25" spans="1:20" x14ac:dyDescent="0.3">
      <c r="A25" s="30" t="s">
        <v>45</v>
      </c>
      <c r="B25" s="31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2"/>
    </row>
    <row r="26" spans="1:20" x14ac:dyDescent="0.3">
      <c r="A26" s="63"/>
      <c r="B26" s="64"/>
      <c r="C26" s="64"/>
      <c r="D26" s="65"/>
      <c r="E26" s="66"/>
      <c r="F26" s="66"/>
      <c r="G26" s="67"/>
      <c r="H26" s="67"/>
      <c r="I26" s="66"/>
      <c r="J26" s="66"/>
      <c r="K26" s="66"/>
      <c r="L26" s="66"/>
      <c r="M26" s="66"/>
      <c r="N26" s="66"/>
      <c r="O26" s="66"/>
      <c r="P26" s="66"/>
      <c r="Q26" s="66"/>
      <c r="R26" s="66"/>
      <c r="S26" s="66"/>
      <c r="T26" s="66"/>
    </row>
    <row r="27" spans="1:20" x14ac:dyDescent="0.3">
      <c r="A27" s="25"/>
      <c r="B27" s="41"/>
      <c r="C27" s="41"/>
      <c r="D27" s="36"/>
      <c r="E27" s="37"/>
      <c r="F27" s="37"/>
      <c r="G27" s="37"/>
      <c r="H27" s="37"/>
      <c r="I27" s="37"/>
      <c r="J27" s="37"/>
      <c r="K27" s="37"/>
      <c r="L27" s="37"/>
      <c r="M27" s="40"/>
      <c r="N27" s="37"/>
      <c r="O27" s="37"/>
      <c r="P27" s="37"/>
      <c r="Q27" s="37"/>
      <c r="R27" s="39"/>
      <c r="S27" s="37"/>
      <c r="T27" s="37"/>
    </row>
    <row r="28" spans="1:20" x14ac:dyDescent="0.3">
      <c r="A28" s="60" t="s">
        <v>46</v>
      </c>
      <c r="B28" s="61"/>
      <c r="C28" s="61"/>
      <c r="D28" s="62">
        <f t="shared" ref="D28:I28" si="4">SUM(D26:D27)</f>
        <v>0</v>
      </c>
      <c r="E28" s="44">
        <f t="shared" si="4"/>
        <v>0</v>
      </c>
      <c r="F28" s="68">
        <f t="shared" si="4"/>
        <v>0</v>
      </c>
      <c r="G28" s="69">
        <f t="shared" si="4"/>
        <v>0</v>
      </c>
      <c r="H28" s="69">
        <f t="shared" si="4"/>
        <v>0</v>
      </c>
      <c r="I28" s="69">
        <f t="shared" si="4"/>
        <v>0</v>
      </c>
      <c r="J28" s="68">
        <f t="shared" ref="J28:T28" si="5">SUM(J26:J27)</f>
        <v>0</v>
      </c>
      <c r="K28" s="68">
        <f t="shared" si="5"/>
        <v>0</v>
      </c>
      <c r="L28" s="70">
        <f t="shared" si="5"/>
        <v>0</v>
      </c>
      <c r="M28" s="69">
        <f t="shared" si="5"/>
        <v>0</v>
      </c>
      <c r="N28" s="69">
        <f t="shared" si="5"/>
        <v>0</v>
      </c>
      <c r="O28" s="69">
        <f t="shared" si="5"/>
        <v>0</v>
      </c>
      <c r="P28" s="69">
        <f t="shared" si="5"/>
        <v>0</v>
      </c>
      <c r="Q28" s="69">
        <f t="shared" si="5"/>
        <v>0</v>
      </c>
      <c r="R28" s="68">
        <f t="shared" si="5"/>
        <v>0</v>
      </c>
      <c r="S28" s="69">
        <f t="shared" si="5"/>
        <v>0</v>
      </c>
      <c r="T28" s="68">
        <f t="shared" si="5"/>
        <v>0</v>
      </c>
    </row>
    <row r="29" spans="1:20" x14ac:dyDescent="0.3">
      <c r="A29" s="45" t="s">
        <v>35</v>
      </c>
      <c r="B29" s="46"/>
      <c r="C29" s="46"/>
      <c r="D29" s="47"/>
      <c r="E29" s="71"/>
      <c r="F29" s="72">
        <f>F28/F31</f>
        <v>0</v>
      </c>
      <c r="G29" s="50">
        <f t="shared" ref="G29:T29" si="6">G28/G31</f>
        <v>0</v>
      </c>
      <c r="H29" s="50">
        <f t="shared" si="6"/>
        <v>0</v>
      </c>
      <c r="I29" s="50">
        <f t="shared" si="6"/>
        <v>0</v>
      </c>
      <c r="J29" s="50">
        <f t="shared" si="6"/>
        <v>0</v>
      </c>
      <c r="K29" s="50">
        <f t="shared" si="6"/>
        <v>0</v>
      </c>
      <c r="L29" s="50">
        <f t="shared" si="6"/>
        <v>0</v>
      </c>
      <c r="M29" s="50">
        <f t="shared" si="6"/>
        <v>0</v>
      </c>
      <c r="N29" s="50">
        <f t="shared" si="6"/>
        <v>0</v>
      </c>
      <c r="O29" s="50">
        <f t="shared" si="6"/>
        <v>0</v>
      </c>
      <c r="P29" s="50">
        <f t="shared" si="6"/>
        <v>0</v>
      </c>
      <c r="Q29" s="50">
        <f t="shared" si="6"/>
        <v>0</v>
      </c>
      <c r="R29" s="50">
        <f t="shared" si="6"/>
        <v>0</v>
      </c>
      <c r="S29" s="50">
        <f t="shared" si="6"/>
        <v>0</v>
      </c>
      <c r="T29" s="50">
        <f t="shared" si="6"/>
        <v>0</v>
      </c>
    </row>
    <row r="30" spans="1:20" x14ac:dyDescent="0.3">
      <c r="A30" s="60" t="s">
        <v>47</v>
      </c>
      <c r="B30" s="61"/>
      <c r="C30" s="61"/>
      <c r="D30" s="73">
        <f>D23+D13</f>
        <v>1485</v>
      </c>
      <c r="E30" s="74">
        <f>E23+E13</f>
        <v>176.3</v>
      </c>
      <c r="F30" s="68">
        <f t="shared" ref="F30:T30" si="7">SUM(F13,F23,F28)</f>
        <v>46.411333333333332</v>
      </c>
      <c r="G30" s="69">
        <f t="shared" si="7"/>
        <v>46.9</v>
      </c>
      <c r="H30" s="69">
        <f t="shared" si="7"/>
        <v>189.20949999999999</v>
      </c>
      <c r="I30" s="69">
        <f t="shared" si="7"/>
        <v>1367.5713333333333</v>
      </c>
      <c r="J30" s="68">
        <f t="shared" si="7"/>
        <v>1.1094999999999999</v>
      </c>
      <c r="K30" s="68">
        <f t="shared" si="7"/>
        <v>0.71100000000000008</v>
      </c>
      <c r="L30" s="69">
        <f t="shared" si="7"/>
        <v>72.465166666666676</v>
      </c>
      <c r="M30" s="68">
        <f t="shared" si="7"/>
        <v>0.81933333333333336</v>
      </c>
      <c r="N30" s="68">
        <f t="shared" si="7"/>
        <v>10.741666666666667</v>
      </c>
      <c r="O30" s="69">
        <f t="shared" si="7"/>
        <v>313.77883333333335</v>
      </c>
      <c r="P30" s="69">
        <f t="shared" si="7"/>
        <v>922.88750000000005</v>
      </c>
      <c r="Q30" s="68">
        <f t="shared" si="7"/>
        <v>8.2758000000000003</v>
      </c>
      <c r="R30" s="75">
        <f t="shared" si="7"/>
        <v>4.4116666666666665E-2</v>
      </c>
      <c r="S30" s="68">
        <f t="shared" si="7"/>
        <v>287.41200000000003</v>
      </c>
      <c r="T30" s="68">
        <f t="shared" si="7"/>
        <v>14.496333333333332</v>
      </c>
    </row>
    <row r="31" spans="1:20" x14ac:dyDescent="0.3">
      <c r="A31" s="76" t="s">
        <v>48</v>
      </c>
      <c r="B31" s="77"/>
      <c r="C31" s="77"/>
      <c r="D31" s="78"/>
      <c r="E31" s="79"/>
      <c r="F31" s="37">
        <v>90</v>
      </c>
      <c r="G31" s="38">
        <v>92</v>
      </c>
      <c r="H31" s="38">
        <v>383</v>
      </c>
      <c r="I31" s="38">
        <v>2720</v>
      </c>
      <c r="J31" s="37">
        <v>1.4</v>
      </c>
      <c r="K31" s="37">
        <v>1.6</v>
      </c>
      <c r="L31" s="36">
        <v>70</v>
      </c>
      <c r="M31" s="37">
        <v>0.9</v>
      </c>
      <c r="N31" s="36">
        <v>12</v>
      </c>
      <c r="O31" s="36">
        <v>1200</v>
      </c>
      <c r="P31" s="36">
        <v>1200</v>
      </c>
      <c r="Q31" s="36">
        <v>14</v>
      </c>
      <c r="R31" s="38">
        <v>0.1</v>
      </c>
      <c r="S31" s="36">
        <v>300</v>
      </c>
      <c r="T31" s="37">
        <v>18</v>
      </c>
    </row>
    <row r="32" spans="1:20" x14ac:dyDescent="0.3">
      <c r="A32" s="45" t="s">
        <v>35</v>
      </c>
      <c r="B32" s="46"/>
      <c r="C32" s="46"/>
      <c r="D32" s="47"/>
      <c r="E32" s="71"/>
      <c r="F32" s="72">
        <f t="shared" ref="F32:T32" si="8">F30/F31</f>
        <v>0.51568148148148141</v>
      </c>
      <c r="G32" s="50">
        <f t="shared" si="8"/>
        <v>0.50978260869565217</v>
      </c>
      <c r="H32" s="50">
        <f t="shared" si="8"/>
        <v>0.4940195822454308</v>
      </c>
      <c r="I32" s="50">
        <f t="shared" si="8"/>
        <v>0.50278357843137256</v>
      </c>
      <c r="J32" s="50">
        <f t="shared" si="8"/>
        <v>0.79249999999999998</v>
      </c>
      <c r="K32" s="50">
        <f t="shared" si="8"/>
        <v>0.44437500000000002</v>
      </c>
      <c r="L32" s="50">
        <f t="shared" si="8"/>
        <v>1.0352166666666669</v>
      </c>
      <c r="M32" s="80">
        <f t="shared" si="8"/>
        <v>0.91037037037037039</v>
      </c>
      <c r="N32" s="50">
        <f t="shared" si="8"/>
        <v>0.89513888888888893</v>
      </c>
      <c r="O32" s="50">
        <f t="shared" si="8"/>
        <v>0.26148236111111112</v>
      </c>
      <c r="P32" s="50">
        <f t="shared" si="8"/>
        <v>0.76907291666666666</v>
      </c>
      <c r="Q32" s="50">
        <f t="shared" si="8"/>
        <v>0.59112857142857145</v>
      </c>
      <c r="R32" s="80">
        <f t="shared" si="8"/>
        <v>0.44116666666666665</v>
      </c>
      <c r="S32" s="50">
        <f t="shared" si="8"/>
        <v>0.95804000000000011</v>
      </c>
      <c r="T32" s="80">
        <f t="shared" si="8"/>
        <v>0.80535185185185176</v>
      </c>
    </row>
    <row r="33" spans="1:20" x14ac:dyDescent="0.3">
      <c r="A33" s="3" t="s">
        <v>49</v>
      </c>
      <c r="B33" s="3"/>
      <c r="C33" s="81"/>
      <c r="D33" s="81"/>
      <c r="E33" s="81"/>
      <c r="F33" s="82"/>
      <c r="G33" s="7"/>
      <c r="H33" s="4"/>
      <c r="I33" s="4"/>
      <c r="J33" s="7"/>
      <c r="K33" s="7"/>
      <c r="L33" s="7"/>
      <c r="M33" s="83" t="s">
        <v>50</v>
      </c>
      <c r="N33" s="83"/>
      <c r="O33" s="83"/>
      <c r="P33" s="83"/>
      <c r="Q33" s="83"/>
      <c r="R33" s="83"/>
      <c r="S33" s="83"/>
      <c r="T33" s="83"/>
    </row>
  </sheetData>
  <mergeCells count="38">
    <mergeCell ref="M33:T33"/>
    <mergeCell ref="A25:T25"/>
    <mergeCell ref="B26:C26"/>
    <mergeCell ref="B27:C27"/>
    <mergeCell ref="A29:D29"/>
    <mergeCell ref="A31:D31"/>
    <mergeCell ref="A32:D32"/>
    <mergeCell ref="B18:C18"/>
    <mergeCell ref="B19:C19"/>
    <mergeCell ref="B20:C20"/>
    <mergeCell ref="B21:C21"/>
    <mergeCell ref="B22:C22"/>
    <mergeCell ref="A24:D24"/>
    <mergeCell ref="B11:C11"/>
    <mergeCell ref="B12:C12"/>
    <mergeCell ref="A14:D14"/>
    <mergeCell ref="A15:T15"/>
    <mergeCell ref="B16:C16"/>
    <mergeCell ref="B17:C17"/>
    <mergeCell ref="O4:T4"/>
    <mergeCell ref="B6:C6"/>
    <mergeCell ref="A7:T7"/>
    <mergeCell ref="B8:C8"/>
    <mergeCell ref="B9:C9"/>
    <mergeCell ref="B10:C10"/>
    <mergeCell ref="A4:A5"/>
    <mergeCell ref="B4:C5"/>
    <mergeCell ref="D4:D5"/>
    <mergeCell ref="F4:H4"/>
    <mergeCell ref="I4:I5"/>
    <mergeCell ref="J4:N4"/>
    <mergeCell ref="A1:T1"/>
    <mergeCell ref="G2:I2"/>
    <mergeCell ref="L2:M2"/>
    <mergeCell ref="N2:Q2"/>
    <mergeCell ref="D3:F3"/>
    <mergeCell ref="L3:M3"/>
    <mergeCell ref="N3:T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2025-03-18T19:08:49Z</dcterms:modified>
</cp:coreProperties>
</file>