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S27" i="1"/>
  <c r="Q27" i="1"/>
  <c r="O27" i="1"/>
  <c r="M27" i="1"/>
  <c r="K27" i="1"/>
  <c r="I27" i="1"/>
  <c r="G27" i="1"/>
  <c r="T26" i="1"/>
  <c r="T27" i="1" s="1"/>
  <c r="S26" i="1"/>
  <c r="R26" i="1"/>
  <c r="R27" i="1" s="1"/>
  <c r="Q26" i="1"/>
  <c r="P26" i="1"/>
  <c r="P27" i="1" s="1"/>
  <c r="O26" i="1"/>
  <c r="N26" i="1"/>
  <c r="N27" i="1" s="1"/>
  <c r="M26" i="1"/>
  <c r="L26" i="1"/>
  <c r="L27" i="1" s="1"/>
  <c r="K26" i="1"/>
  <c r="J26" i="1"/>
  <c r="J27" i="1" s="1"/>
  <c r="I26" i="1"/>
  <c r="H26" i="1"/>
  <c r="H27" i="1" s="1"/>
  <c r="G26" i="1"/>
  <c r="F26" i="1"/>
  <c r="F27" i="1" s="1"/>
  <c r="E26" i="1"/>
  <c r="D26" i="1"/>
  <c r="E22" i="1"/>
  <c r="S21" i="1"/>
  <c r="S22" i="1" s="1"/>
  <c r="Q21" i="1"/>
  <c r="Q22" i="1" s="1"/>
  <c r="O21" i="1"/>
  <c r="O22" i="1" s="1"/>
  <c r="M21" i="1"/>
  <c r="M22" i="1" s="1"/>
  <c r="D21" i="1"/>
  <c r="D28" i="1" s="1"/>
  <c r="T20" i="1"/>
  <c r="R20" i="1"/>
  <c r="Q20" i="1"/>
  <c r="P20" i="1"/>
  <c r="O20" i="1"/>
  <c r="N20" i="1"/>
  <c r="L20" i="1"/>
  <c r="L21" i="1" s="1"/>
  <c r="K20" i="1"/>
  <c r="K21" i="1" s="1"/>
  <c r="K22" i="1" s="1"/>
  <c r="J20" i="1"/>
  <c r="H20" i="1"/>
  <c r="G20" i="1"/>
  <c r="G21" i="1" s="1"/>
  <c r="G22" i="1" s="1"/>
  <c r="F20" i="1"/>
  <c r="T19" i="1"/>
  <c r="T21" i="1" s="1"/>
  <c r="S19" i="1"/>
  <c r="R19" i="1"/>
  <c r="R21" i="1" s="1"/>
  <c r="Q19" i="1"/>
  <c r="P19" i="1"/>
  <c r="P21" i="1" s="1"/>
  <c r="O19" i="1"/>
  <c r="N19" i="1"/>
  <c r="N21" i="1" s="1"/>
  <c r="K19" i="1"/>
  <c r="J19" i="1"/>
  <c r="J21" i="1" s="1"/>
  <c r="H19" i="1"/>
  <c r="H21" i="1" s="1"/>
  <c r="G19" i="1"/>
  <c r="F19" i="1"/>
  <c r="F21" i="1" s="1"/>
  <c r="I15" i="1"/>
  <c r="T12" i="1"/>
  <c r="R12" i="1"/>
  <c r="P12" i="1"/>
  <c r="N12" i="1"/>
  <c r="L12" i="1"/>
  <c r="J12" i="1"/>
  <c r="H12" i="1"/>
  <c r="F12" i="1"/>
  <c r="T11" i="1"/>
  <c r="S11" i="1"/>
  <c r="S28" i="1" s="1"/>
  <c r="S30" i="1" s="1"/>
  <c r="R11" i="1"/>
  <c r="Q11" i="1"/>
  <c r="Q28" i="1" s="1"/>
  <c r="Q30" i="1" s="1"/>
  <c r="P11" i="1"/>
  <c r="O11" i="1"/>
  <c r="O28" i="1" s="1"/>
  <c r="O30" i="1" s="1"/>
  <c r="N11" i="1"/>
  <c r="M11" i="1"/>
  <c r="M28" i="1" s="1"/>
  <c r="M30" i="1" s="1"/>
  <c r="L11" i="1"/>
  <c r="K11" i="1"/>
  <c r="K28" i="1" s="1"/>
  <c r="K30" i="1" s="1"/>
  <c r="J11" i="1"/>
  <c r="H11" i="1"/>
  <c r="G11" i="1"/>
  <c r="F11" i="1"/>
  <c r="D11" i="1"/>
  <c r="A11" i="1"/>
  <c r="I9" i="1"/>
  <c r="I11" i="1" s="1"/>
  <c r="A7" i="1"/>
  <c r="G28" i="1" l="1"/>
  <c r="G30" i="1" s="1"/>
  <c r="J28" i="1"/>
  <c r="J30" i="1" s="1"/>
  <c r="J22" i="1"/>
  <c r="P22" i="1"/>
  <c r="P28" i="1"/>
  <c r="P30" i="1" s="1"/>
  <c r="T22" i="1"/>
  <c r="T28" i="1"/>
  <c r="T30" i="1" s="1"/>
  <c r="F28" i="1"/>
  <c r="F30" i="1" s="1"/>
  <c r="F22" i="1"/>
  <c r="N28" i="1"/>
  <c r="N30" i="1" s="1"/>
  <c r="N22" i="1"/>
  <c r="R28" i="1"/>
  <c r="R30" i="1" s="1"/>
  <c r="R22" i="1"/>
  <c r="L22" i="1"/>
  <c r="L28" i="1"/>
  <c r="L30" i="1" s="1"/>
  <c r="I12" i="1"/>
  <c r="H22" i="1"/>
  <c r="H28" i="1"/>
  <c r="H30" i="1" s="1"/>
  <c r="M12" i="1"/>
  <c r="Q12" i="1"/>
  <c r="I19" i="1"/>
  <c r="I20" i="1"/>
  <c r="G12" i="1"/>
  <c r="K12" i="1"/>
  <c r="O12" i="1"/>
  <c r="S12" i="1"/>
  <c r="I21" i="1" l="1"/>
  <c r="I22" i="1" l="1"/>
  <c r="I28" i="1"/>
  <c r="I30" i="1" s="1"/>
</calcChain>
</file>

<file path=xl/sharedStrings.xml><?xml version="1.0" encoding="utf-8"?>
<sst xmlns="http://schemas.openxmlformats.org/spreadsheetml/2006/main" count="53" uniqueCount="47">
  <si>
    <t>Примерное меню и пищевая ценность приготовляемых блюд (лист 2)</t>
  </si>
  <si>
    <t xml:space="preserve">Рацион: Школа </t>
  </si>
  <si>
    <t>вторник</t>
  </si>
  <si>
    <t>Сезон:</t>
  </si>
  <si>
    <t>Неделя:</t>
  </si>
  <si>
    <t>Возраст:</t>
  </si>
  <si>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</si>
  <si>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</si>
  <si>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</si>
  <si>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</si>
  <si>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</si>
  <si>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</si>
  <si>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</si>
  <si>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</si>
  <si>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</si>
  <si>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</si>
  <si>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</si>
  <si>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</si>
  <si>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</si>
  <si>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</si>
  <si>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</si>
  <si>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</si>
  <si>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</si>
  <si>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</si>
  <si>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</si>
  <si>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</si>
  <si>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</si>
  <si>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>Пудинг из творога со сметанным соусом 150/33</t>
  </si>
  <si>
    <t>Чай с лимоном</t>
  </si>
  <si>
    <t>ПР</t>
  </si>
  <si>
    <t>Молоко ''Авишка''</t>
  </si>
  <si>
    <t>% от суточной нормы</t>
  </si>
  <si>
    <t>Обед (полноценный рацион питания)</t>
  </si>
  <si>
    <t>Капуста квашенная с луком и раститительным маслом</t>
  </si>
  <si>
    <t>Борщ со свежей капустой на м/б</t>
  </si>
  <si>
    <t>Рыба тушеная в томате с овощами</t>
  </si>
  <si>
    <t xml:space="preserve">Картофельное пюре с маслом сливочным </t>
  </si>
  <si>
    <t>Компот из быстрозамороженных ягод  (компотная смесь)</t>
  </si>
  <si>
    <t>Хлеб ржано-пшеничный</t>
  </si>
  <si>
    <t>Хлеб пшеничный</t>
  </si>
  <si>
    <t>2,,25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</si>
  <si>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</si>
  <si>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</si>
  <si>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</si>
  <si>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</si>
  <si>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</si>
  <si>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весенне-летний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</si>
</sst>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2" fillId="2" borderId="1" xfId="0" applyNumberFormat="1" applyFont="1" applyFill="1" applyBorder="1" applyAlignment="1">
      <alignment horizontal="left"/>
    </xf>
    <xf numFmtId="0" fontId="3" fillId="0" borderId="0" xfId="0" applyFont="1"/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left"/>
    </xf>
    <xf numFmtId="2" fontId="4" fillId="2" borderId="0" xfId="0" applyNumberFormat="1" applyFont="1" applyFill="1"/>
    <xf numFmtId="0" fontId="4" fillId="2" borderId="0" xfId="0" applyFont="1" applyFill="1"/>
    <xf numFmtId="0" fontId="3" fillId="2" borderId="1" xfId="0" applyFont="1" applyFill="1" applyBorder="1"/>
    <xf numFmtId="1" fontId="4" fillId="2" borderId="0" xfId="0" applyNumberFormat="1" applyFont="1" applyFill="1" applyAlignment="1">
      <alignment horizontal="left"/>
    </xf>
    <xf numFmtId="0" fontId="3" fillId="2" borderId="1" xfId="0" applyNumberFormat="1" applyFont="1" applyFill="1" applyBorder="1" applyAlignment="1">
      <alignment horizontal="center"/>
    </xf>
    <xf numFmtId="0" fontId="4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2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1" fontId="4" fillId="2" borderId="11" xfId="0" applyNumberFormat="1" applyFont="1" applyFill="1" applyBorder="1" applyAlignment="1">
      <alignment horizontal="center" vertical="center"/>
    </xf>
    <xf numFmtId="1" fontId="4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indent="1"/>
    </xf>
    <xf numFmtId="1" fontId="4" fillId="2" borderId="11" xfId="0" applyNumberFormat="1" applyFont="1" applyFill="1" applyBorder="1" applyAlignment="1">
      <alignment horizontal="center" vertical="top"/>
    </xf>
    <xf numFmtId="2" fontId="4" fillId="2" borderId="11" xfId="0" applyNumberFormat="1" applyFont="1" applyFill="1" applyBorder="1" applyAlignment="1">
      <alignment horizontal="center" vertical="top"/>
    </xf>
    <xf numFmtId="164" fontId="4" fillId="2" borderId="11" xfId="0" applyNumberFormat="1" applyFont="1" applyFill="1" applyBorder="1" applyAlignment="1">
      <alignment horizontal="center" vertical="top"/>
    </xf>
    <xf numFmtId="0" fontId="4" fillId="2" borderId="1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0" fontId="5" fillId="2" borderId="0" xfId="0" applyFont="1" applyFill="1"/>
    <xf numFmtId="1" fontId="4" fillId="3" borderId="14" xfId="1" applyNumberFormat="1" applyFont="1" applyFill="1" applyBorder="1" applyAlignment="1">
      <alignment horizontal="center" vertical="center"/>
    </xf>
    <xf numFmtId="0" fontId="4" fillId="3" borderId="14" xfId="1" applyNumberFormat="1" applyFont="1" applyFill="1" applyBorder="1" applyAlignment="1">
      <alignment horizontal="center" vertical="top"/>
    </xf>
    <xf numFmtId="2" fontId="1" fillId="3" borderId="15" xfId="0" applyNumberFormat="1" applyFont="1" applyFill="1" applyBorder="1" applyAlignment="1"/>
    <xf numFmtId="2" fontId="4" fillId="3" borderId="14" xfId="1" applyNumberFormat="1" applyFont="1" applyFill="1" applyBorder="1" applyAlignment="1">
      <alignment horizontal="center" vertical="center"/>
    </xf>
    <xf numFmtId="0" fontId="5" fillId="3" borderId="0" xfId="0" applyFont="1" applyFill="1"/>
    <xf numFmtId="2" fontId="1" fillId="2" borderId="5" xfId="0" applyNumberFormat="1" applyFont="1" applyFill="1" applyBorder="1" applyAlignment="1"/>
    <xf numFmtId="2" fontId="1" fillId="2" borderId="6" xfId="0" applyNumberFormat="1" applyFont="1" applyFill="1" applyBorder="1" applyAlignment="1"/>
    <xf numFmtId="1" fontId="1" fillId="2" borderId="11" xfId="0" applyNumberFormat="1" applyFont="1" applyFill="1" applyBorder="1" applyAlignment="1"/>
    <xf numFmtId="2" fontId="1" fillId="2" borderId="11" xfId="0" applyNumberFormat="1" applyFont="1" applyFill="1" applyBorder="1" applyAlignment="1"/>
    <xf numFmtId="165" fontId="2" fillId="2" borderId="11" xfId="0" applyNumberFormat="1" applyFont="1" applyFill="1" applyBorder="1" applyAlignment="1">
      <alignment horizontal="center" vertical="top"/>
    </xf>
    <xf numFmtId="0" fontId="3" fillId="2" borderId="0" xfId="0" applyFont="1" applyFill="1"/>
    <xf numFmtId="2" fontId="1" fillId="2" borderId="7" xfId="0" applyNumberFormat="1" applyFont="1" applyFill="1" applyBorder="1" applyAlignment="1">
      <alignment horizontal="left"/>
    </xf>
    <xf numFmtId="10" fontId="1" fillId="2" borderId="11" xfId="0" applyNumberFormat="1" applyFont="1" applyFill="1" applyBorder="1" applyAlignment="1">
      <alignment horizontal="center" vertical="top"/>
    </xf>
    <xf numFmtId="166" fontId="1" fillId="2" borderId="11" xfId="0" applyNumberFormat="1" applyFont="1" applyFill="1" applyBorder="1" applyAlignment="1">
      <alignment horizontal="center" vertical="top"/>
    </xf>
    <xf numFmtId="165" fontId="2" fillId="2" borderId="1" xfId="0" applyNumberFormat="1" applyFont="1" applyFill="1" applyBorder="1" applyAlignment="1">
      <alignment horizontal="center" vertical="top"/>
    </xf>
    <xf numFmtId="1" fontId="4" fillId="2" borderId="11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top" wrapText="1"/>
    </xf>
    <xf numFmtId="2" fontId="4" fillId="2" borderId="11" xfId="0" applyNumberFormat="1" applyFont="1" applyFill="1" applyBorder="1" applyAlignment="1">
      <alignment horizontal="center" vertical="top" wrapText="1"/>
    </xf>
    <xf numFmtId="164" fontId="4" fillId="2" borderId="11" xfId="0" applyNumberFormat="1" applyFont="1" applyFill="1" applyBorder="1" applyAlignment="1">
      <alignment horizontal="center" vertical="top" wrapText="1"/>
    </xf>
    <xf numFmtId="2" fontId="5" fillId="2" borderId="0" xfId="0" applyNumberFormat="1" applyFont="1" applyFill="1"/>
    <xf numFmtId="0" fontId="4" fillId="2" borderId="11" xfId="0" applyNumberFormat="1" applyFont="1" applyFill="1" applyBorder="1" applyAlignment="1">
      <alignment horizontal="center" vertical="center"/>
    </xf>
    <xf numFmtId="165" fontId="4" fillId="2" borderId="11" xfId="0" applyNumberFormat="1" applyFont="1" applyFill="1" applyBorder="1" applyAlignment="1">
      <alignment horizontal="center" vertical="top"/>
    </xf>
    <xf numFmtId="1" fontId="4" fillId="3" borderId="14" xfId="1" applyNumberFormat="1" applyFont="1" applyFill="1" applyBorder="1" applyAlignment="1">
      <alignment horizontal="center" vertical="top"/>
    </xf>
    <xf numFmtId="2" fontId="4" fillId="3" borderId="14" xfId="1" applyNumberFormat="1" applyFont="1" applyFill="1" applyBorder="1" applyAlignment="1">
      <alignment horizontal="center" vertical="top"/>
    </xf>
    <xf numFmtId="0" fontId="5" fillId="0" borderId="0" xfId="0" applyFont="1"/>
    <xf numFmtId="2" fontId="4" fillId="2" borderId="1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top"/>
    </xf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1" fillId="2" borderId="6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center" vertical="top"/>
    </xf>
    <xf numFmtId="1" fontId="4" fillId="3" borderId="14" xfId="0" applyNumberFormat="1" applyFont="1" applyFill="1" applyBorder="1" applyAlignment="1">
      <alignment horizontal="center" vertical="center"/>
    </xf>
    <xf numFmtId="1" fontId="4" fillId="3" borderId="14" xfId="0" applyNumberFormat="1" applyFont="1" applyFill="1" applyBorder="1" applyAlignment="1">
      <alignment horizontal="center" vertical="top"/>
    </xf>
    <xf numFmtId="2" fontId="4" fillId="3" borderId="14" xfId="0" applyNumberFormat="1" applyFont="1" applyFill="1" applyBorder="1" applyAlignment="1">
      <alignment horizontal="center" vertical="top"/>
    </xf>
    <xf numFmtId="165" fontId="4" fillId="3" borderId="14" xfId="0" applyNumberFormat="1" applyFont="1" applyFill="1" applyBorder="1" applyAlignment="1">
      <alignment horizontal="center" vertical="top"/>
    </xf>
    <xf numFmtId="0" fontId="0" fillId="3" borderId="0" xfId="0" applyFont="1" applyFill="1"/>
    <xf numFmtId="0" fontId="4" fillId="3" borderId="14" xfId="1" applyNumberFormat="1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top"/>
    </xf>
    <xf numFmtId="165" fontId="1" fillId="2" borderId="11" xfId="0" applyNumberFormat="1" applyFont="1" applyFill="1" applyBorder="1" applyAlignment="1">
      <alignment horizontal="center" vertical="top"/>
    </xf>
    <xf numFmtId="164" fontId="1" fillId="2" borderId="11" xfId="0" applyNumberFormat="1" applyFont="1" applyFill="1" applyBorder="1" applyAlignment="1">
      <alignment horizontal="center" vertical="top"/>
    </xf>
    <xf numFmtId="10" fontId="1" fillId="2" borderId="7" xfId="0" applyNumberFormat="1" applyFont="1" applyFill="1" applyBorder="1" applyAlignment="1">
      <alignment horizontal="left"/>
    </xf>
    <xf numFmtId="1" fontId="1" fillId="2" borderId="7" xfId="0" applyNumberFormat="1" applyFont="1" applyFill="1" applyBorder="1" applyAlignment="1"/>
    <xf numFmtId="2" fontId="1" fillId="2" borderId="7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top"/>
    </xf>
    <xf numFmtId="2" fontId="2" fillId="2" borderId="1" xfId="0" applyNumberFormat="1" applyFont="1" applyFill="1" applyBorder="1" applyAlignment="1">
      <alignment horizontal="center" vertical="top"/>
    </xf>
    <xf numFmtId="0" fontId="1" fillId="2" borderId="7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center" vertical="top"/>
    </xf>
    <xf numFmtId="9" fontId="1" fillId="2" borderId="11" xfId="0" applyNumberFormat="1" applyFont="1" applyFill="1" applyBorder="1" applyAlignment="1">
      <alignment horizontal="center" vertical="top"/>
    </xf>
    <xf numFmtId="166" fontId="2" fillId="2" borderId="1" xfId="0" applyNumberFormat="1" applyFont="1" applyFill="1" applyBorder="1" applyAlignment="1">
      <alignment horizontal="center" vertical="top"/>
    </xf>
    <xf numFmtId="10" fontId="3" fillId="0" borderId="0" xfId="0" applyNumberFormat="1" applyFont="1"/>
    <xf numFmtId="0" fontId="4" fillId="3" borderId="14" xfId="1" applyNumberFormat="1" applyFont="1" applyFill="1" applyBorder="1" applyAlignment="1">
      <alignment horizontal="left" vertical="center" wrapText="1"/>
    </xf>
    <xf numFmtId="10" fontId="1" fillId="2" borderId="5" xfId="0" applyNumberFormat="1" applyFont="1" applyFill="1" applyBorder="1" applyAlignment="1">
      <alignment horizontal="left"/>
    </xf>
    <xf numFmtId="10" fontId="1" fillId="2" borderId="6" xfId="0" applyNumberFormat="1" applyFont="1" applyFill="1" applyBorder="1" applyAlignment="1">
      <alignment horizontal="left"/>
    </xf>
    <xf numFmtId="10" fontId="1" fillId="2" borderId="7" xfId="0" applyNumberFormat="1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4" fillId="3" borderId="16" xfId="1" applyNumberFormat="1" applyFont="1" applyFill="1" applyBorder="1" applyAlignment="1">
      <alignment horizontal="left" vertical="center" wrapText="1"/>
    </xf>
    <xf numFmtId="0" fontId="4" fillId="3" borderId="17" xfId="1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left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indent="1"/>
    </xf>
    <xf numFmtId="0" fontId="1" fillId="2" borderId="6" xfId="0" applyFont="1" applyFill="1" applyBorder="1" applyAlignment="1">
      <alignment horizontal="left" indent="1"/>
    </xf>
    <xf numFmtId="0" fontId="1" fillId="2" borderId="7" xfId="0" applyFont="1" applyFill="1" applyBorder="1" applyAlignment="1">
      <alignment horizontal="left" indent="1"/>
    </xf>
    <xf numFmtId="0" fontId="4" fillId="3" borderId="14" xfId="0" applyNumberFormat="1" applyFont="1" applyFill="1" applyBorder="1" applyAlignment="1">
      <alignment horizontal="left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center" vertical="center" wrapText="1"/>
    </xf>
    <xf numFmtId="1" fontId="4" fillId="2" borderId="5" xfId="0" applyNumberFormat="1" applyFont="1" applyFill="1" applyBorder="1" applyAlignment="1">
      <alignment horizontal="center" vertical="center"/>
    </xf>
    <xf numFmtId="1" fontId="4" fillId="2" borderId="7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left" indent="1"/>
    </xf>
    <xf numFmtId="2" fontId="1" fillId="2" borderId="6" xfId="0" applyNumberFormat="1" applyFont="1" applyFill="1" applyBorder="1" applyAlignment="1">
      <alignment horizontal="left" indent="1"/>
    </xf>
    <xf numFmtId="2" fontId="1" fillId="2" borderId="7" xfId="0" applyNumberFormat="1" applyFont="1" applyFill="1" applyBorder="1" applyAlignment="1">
      <alignment horizontal="left" indent="1"/>
    </xf>
    <xf numFmtId="0" fontId="4" fillId="2" borderId="12" xfId="0" applyNumberFormat="1" applyFont="1" applyFill="1" applyBorder="1" applyAlignment="1">
      <alignment horizontal="left" vertical="center" wrapText="1"/>
    </xf>
    <xf numFmtId="0" fontId="4" fillId="2" borderId="13" xfId="0" applyNumberFormat="1" applyFont="1" applyFill="1" applyBorder="1" applyAlignment="1">
      <alignment horizontal="left" vertical="center" wrapText="1"/>
    </xf>
    <xf numFmtId="2" fontId="4" fillId="3" borderId="14" xfId="1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left"/>
    </xf>
    <xf numFmtId="0" fontId="4" fillId="2" borderId="0" xfId="0" applyNumberFormat="1" applyFont="1" applyFill="1" applyAlignment="1">
      <alignment horizontal="center"/>
    </xf>
    <xf numFmtId="0" fontId="1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workbookViewId="0">
      <selection activeCell="W8" sqref="W8"/>
    </sheetView>
  </sheetViews>
  <sheetFormatPr defaultRowHeight="14.4" x14ac:dyDescent="0.3"/>
  <sheetData>
    <row r="1" spans="1:21" s="2" customFormat="1" ht="11.4" customHeight="1" x14ac:dyDescent="0.2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"/>
    </row>
    <row r="2" spans="1:21" s="2" customFormat="1" ht="11.25" customHeight="1" x14ac:dyDescent="0.2">
      <c r="A2" s="3" t="s">
        <v>1</v>
      </c>
      <c r="B2" s="4"/>
      <c r="C2" s="4"/>
      <c r="D2" s="5"/>
      <c r="E2" s="5"/>
      <c r="F2" s="6"/>
      <c r="G2" s="110" t="s">
        <v>2</v>
      </c>
      <c r="H2" s="110"/>
      <c r="I2" s="110"/>
      <c r="J2" s="7"/>
      <c r="K2" s="7"/>
      <c r="L2" s="111" t="s">
        <v>3</v>
      </c>
      <c r="M2" s="111"/>
      <c r="N2" s="112" t="s">
        <v>46</v>
      </c>
      <c r="O2" s="112"/>
      <c r="P2" s="112"/>
      <c r="Q2" s="112"/>
      <c r="R2" s="7"/>
      <c r="S2" s="7"/>
      <c r="T2" s="7"/>
      <c r="U2" s="8"/>
    </row>
    <row r="3" spans="1:21" s="2" customFormat="1" ht="11.25" customHeight="1" x14ac:dyDescent="0.2">
      <c r="A3" s="4"/>
      <c r="B3" s="4"/>
      <c r="C3" s="4"/>
      <c r="D3" s="111" t="s">
        <v>4</v>
      </c>
      <c r="E3" s="111"/>
      <c r="F3" s="111"/>
      <c r="G3" s="9">
        <v>1</v>
      </c>
      <c r="H3" s="7"/>
      <c r="I3" s="5"/>
      <c r="J3" s="5"/>
      <c r="K3" s="5"/>
      <c r="L3" s="111" t="s">
        <v>5</v>
      </c>
      <c r="M3" s="111"/>
      <c r="N3" s="110"/>
      <c r="O3" s="110"/>
      <c r="P3" s="110"/>
      <c r="Q3" s="110"/>
      <c r="R3" s="110"/>
      <c r="S3" s="110"/>
      <c r="T3" s="110"/>
      <c r="U3" s="10"/>
    </row>
    <row r="4" spans="1:21" s="2" customFormat="1" ht="21.75" customHeight="1" x14ac:dyDescent="0.2">
      <c r="A4" s="103" t="s">
        <v>6</v>
      </c>
      <c r="B4" s="105" t="s">
        <v>7</v>
      </c>
      <c r="C4" s="106"/>
      <c r="D4" s="103" t="s">
        <v>8</v>
      </c>
      <c r="E4" s="11"/>
      <c r="F4" s="92" t="s">
        <v>9</v>
      </c>
      <c r="G4" s="93"/>
      <c r="H4" s="94"/>
      <c r="I4" s="103" t="s">
        <v>10</v>
      </c>
      <c r="J4" s="92" t="s">
        <v>11</v>
      </c>
      <c r="K4" s="93"/>
      <c r="L4" s="93"/>
      <c r="M4" s="93"/>
      <c r="N4" s="94"/>
      <c r="O4" s="92" t="s">
        <v>12</v>
      </c>
      <c r="P4" s="93"/>
      <c r="Q4" s="93"/>
      <c r="R4" s="93"/>
      <c r="S4" s="93"/>
      <c r="T4" s="94"/>
      <c r="U4" s="12"/>
    </row>
    <row r="5" spans="1:21" s="2" customFormat="1" ht="21" customHeight="1" x14ac:dyDescent="0.2">
      <c r="A5" s="104"/>
      <c r="B5" s="107"/>
      <c r="C5" s="108"/>
      <c r="D5" s="104"/>
      <c r="E5" s="13"/>
      <c r="F5" s="14" t="s">
        <v>13</v>
      </c>
      <c r="G5" s="15" t="s">
        <v>14</v>
      </c>
      <c r="H5" s="15" t="s">
        <v>15</v>
      </c>
      <c r="I5" s="104"/>
      <c r="J5" s="15" t="s">
        <v>16</v>
      </c>
      <c r="K5" s="15" t="s">
        <v>17</v>
      </c>
      <c r="L5" s="15" t="s">
        <v>18</v>
      </c>
      <c r="M5" s="15" t="s">
        <v>19</v>
      </c>
      <c r="N5" s="15" t="s">
        <v>20</v>
      </c>
      <c r="O5" s="15" t="s">
        <v>21</v>
      </c>
      <c r="P5" s="15" t="s">
        <v>22</v>
      </c>
      <c r="Q5" s="15" t="s">
        <v>23</v>
      </c>
      <c r="R5" s="15" t="s">
        <v>24</v>
      </c>
      <c r="S5" s="15" t="s">
        <v>25</v>
      </c>
      <c r="T5" s="15" t="s">
        <v>26</v>
      </c>
      <c r="U5" s="12"/>
    </row>
    <row r="6" spans="1:21" s="2" customFormat="1" ht="11.25" customHeight="1" x14ac:dyDescent="0.2">
      <c r="A6" s="16">
        <v>1</v>
      </c>
      <c r="B6" s="95">
        <v>2</v>
      </c>
      <c r="C6" s="96"/>
      <c r="D6" s="17">
        <v>3</v>
      </c>
      <c r="E6" s="17"/>
      <c r="F6" s="18">
        <v>4</v>
      </c>
      <c r="G6" s="17">
        <v>5</v>
      </c>
      <c r="H6" s="17">
        <v>6</v>
      </c>
      <c r="I6" s="17">
        <v>7</v>
      </c>
      <c r="J6" s="17">
        <v>8</v>
      </c>
      <c r="K6" s="17">
        <v>9</v>
      </c>
      <c r="L6" s="17">
        <v>10</v>
      </c>
      <c r="M6" s="17">
        <v>11</v>
      </c>
      <c r="N6" s="17">
        <v>12</v>
      </c>
      <c r="O6" s="17">
        <v>13</v>
      </c>
      <c r="P6" s="17">
        <v>14</v>
      </c>
      <c r="Q6" s="17">
        <v>15</v>
      </c>
      <c r="R6" s="17">
        <v>16</v>
      </c>
      <c r="S6" s="17">
        <v>17</v>
      </c>
      <c r="T6" s="17">
        <v>18</v>
      </c>
      <c r="U6" s="19"/>
    </row>
    <row r="7" spans="1:21" s="2" customFormat="1" ht="11.25" customHeight="1" x14ac:dyDescent="0.2">
      <c r="A7" s="97">
        <f>A70</f>
        <v>0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9"/>
      <c r="U7" s="20"/>
    </row>
    <row r="8" spans="1:21" s="26" customFormat="1" ht="21.75" customHeight="1" x14ac:dyDescent="0.2">
      <c r="A8" s="16">
        <v>362</v>
      </c>
      <c r="B8" s="86" t="s">
        <v>27</v>
      </c>
      <c r="C8" s="87"/>
      <c r="D8" s="21">
        <v>183</v>
      </c>
      <c r="E8" s="22">
        <v>73.77</v>
      </c>
      <c r="F8" s="22">
        <v>14.04</v>
      </c>
      <c r="G8" s="22">
        <v>13.53</v>
      </c>
      <c r="H8" s="22">
        <v>29.65</v>
      </c>
      <c r="I8" s="22">
        <v>296.60000000000002</v>
      </c>
      <c r="J8" s="22">
        <v>0.24</v>
      </c>
      <c r="K8" s="22">
        <v>0.38</v>
      </c>
      <c r="L8" s="22">
        <v>0.88</v>
      </c>
      <c r="M8" s="23">
        <v>0.2</v>
      </c>
      <c r="N8" s="24">
        <v>1.28</v>
      </c>
      <c r="O8" s="22">
        <v>203.25</v>
      </c>
      <c r="P8" s="22">
        <v>390.21</v>
      </c>
      <c r="Q8" s="21">
        <v>1.1200000000000001</v>
      </c>
      <c r="R8" s="23">
        <v>1.9E-2</v>
      </c>
      <c r="S8" s="22">
        <v>88.36</v>
      </c>
      <c r="T8" s="22">
        <v>2.38</v>
      </c>
      <c r="U8" s="25"/>
    </row>
    <row r="9" spans="1:21" s="26" customFormat="1" ht="12.75" customHeight="1" x14ac:dyDescent="0.2">
      <c r="A9" s="16">
        <v>377</v>
      </c>
      <c r="B9" s="100" t="s">
        <v>28</v>
      </c>
      <c r="C9" s="101"/>
      <c r="D9" s="21">
        <v>200</v>
      </c>
      <c r="E9" s="22">
        <v>4.53</v>
      </c>
      <c r="F9" s="22">
        <v>0.26</v>
      </c>
      <c r="G9" s="22">
        <v>0.06</v>
      </c>
      <c r="H9" s="22">
        <v>15.22</v>
      </c>
      <c r="I9" s="22">
        <f>F9*4+G9*9+H9*4</f>
        <v>62.46</v>
      </c>
      <c r="J9" s="22">
        <v>0</v>
      </c>
      <c r="K9" s="22">
        <v>0.01</v>
      </c>
      <c r="L9" s="22">
        <v>2.9</v>
      </c>
      <c r="M9" s="24">
        <v>0</v>
      </c>
      <c r="N9" s="22">
        <v>0.06</v>
      </c>
      <c r="O9" s="22">
        <v>8.0500000000000007</v>
      </c>
      <c r="P9" s="22">
        <v>9.7799999999999994</v>
      </c>
      <c r="Q9" s="22">
        <v>1.7000000000000001E-2</v>
      </c>
      <c r="R9" s="23">
        <v>0</v>
      </c>
      <c r="S9" s="22">
        <v>5.24</v>
      </c>
      <c r="T9" s="22">
        <v>0.87</v>
      </c>
      <c r="U9" s="25"/>
    </row>
    <row r="10" spans="1:21" s="31" customFormat="1" ht="14.25" customHeight="1" x14ac:dyDescent="0.2">
      <c r="A10" s="27" t="s">
        <v>29</v>
      </c>
      <c r="B10" s="102" t="s">
        <v>30</v>
      </c>
      <c r="C10" s="102"/>
      <c r="D10" s="28">
        <v>200</v>
      </c>
      <c r="E10" s="29"/>
      <c r="F10" s="30">
        <v>5.6</v>
      </c>
      <c r="G10" s="30">
        <v>6.4</v>
      </c>
      <c r="H10" s="30">
        <v>9.4</v>
      </c>
      <c r="I10" s="30">
        <v>117.6</v>
      </c>
      <c r="J10" s="30">
        <v>0.08</v>
      </c>
      <c r="K10" s="30">
        <v>0.307</v>
      </c>
      <c r="L10" s="30">
        <v>2.6</v>
      </c>
      <c r="M10" s="30">
        <v>6.7000000000000004E-2</v>
      </c>
      <c r="N10" s="30">
        <v>0.29199999999999998</v>
      </c>
      <c r="O10" s="30">
        <v>240</v>
      </c>
      <c r="P10" s="30">
        <v>180</v>
      </c>
      <c r="Q10" s="30">
        <v>0.8</v>
      </c>
      <c r="R10" s="30">
        <v>1.7999999999999999E-2</v>
      </c>
      <c r="S10" s="30">
        <v>28</v>
      </c>
      <c r="T10" s="30">
        <v>0.12</v>
      </c>
    </row>
    <row r="11" spans="1:21" s="37" customFormat="1" ht="14.25" customHeight="1" x14ac:dyDescent="0.2">
      <c r="A11" s="32">
        <f>A76</f>
        <v>0</v>
      </c>
      <c r="B11" s="33"/>
      <c r="C11" s="33"/>
      <c r="D11" s="34">
        <f>SUM(D8:D10)</f>
        <v>583</v>
      </c>
      <c r="E11" s="35">
        <v>78.3</v>
      </c>
      <c r="F11" s="35">
        <f t="shared" ref="F11:T11" si="0">SUM(F8:F10)</f>
        <v>19.899999999999999</v>
      </c>
      <c r="G11" s="35">
        <f t="shared" si="0"/>
        <v>19.990000000000002</v>
      </c>
      <c r="H11" s="35">
        <f t="shared" si="0"/>
        <v>54.269999999999996</v>
      </c>
      <c r="I11" s="35">
        <f t="shared" si="0"/>
        <v>476.65999999999997</v>
      </c>
      <c r="J11" s="35">
        <f t="shared" si="0"/>
        <v>0.32</v>
      </c>
      <c r="K11" s="35">
        <f t="shared" si="0"/>
        <v>0.69700000000000006</v>
      </c>
      <c r="L11" s="35">
        <f t="shared" si="0"/>
        <v>6.38</v>
      </c>
      <c r="M11" s="35">
        <f t="shared" si="0"/>
        <v>0.26700000000000002</v>
      </c>
      <c r="N11" s="35">
        <f t="shared" si="0"/>
        <v>1.6320000000000001</v>
      </c>
      <c r="O11" s="35">
        <f t="shared" si="0"/>
        <v>451.3</v>
      </c>
      <c r="P11" s="35">
        <f t="shared" si="0"/>
        <v>579.99</v>
      </c>
      <c r="Q11" s="35">
        <f t="shared" si="0"/>
        <v>1.9370000000000001</v>
      </c>
      <c r="R11" s="35">
        <f t="shared" si="0"/>
        <v>3.6999999999999998E-2</v>
      </c>
      <c r="S11" s="35">
        <f t="shared" si="0"/>
        <v>121.6</v>
      </c>
      <c r="T11" s="35">
        <f t="shared" si="0"/>
        <v>3.37</v>
      </c>
      <c r="U11" s="36"/>
    </row>
    <row r="12" spans="1:21" s="37" customFormat="1" ht="14.25" customHeight="1" x14ac:dyDescent="0.2">
      <c r="A12" s="78" t="s">
        <v>31</v>
      </c>
      <c r="B12" s="79"/>
      <c r="C12" s="79"/>
      <c r="D12" s="80"/>
      <c r="E12" s="38"/>
      <c r="F12" s="39">
        <f t="shared" ref="F12:T12" si="1">F11/F29</f>
        <v>0.22111111111111109</v>
      </c>
      <c r="G12" s="39">
        <f t="shared" si="1"/>
        <v>0.21728260869565219</v>
      </c>
      <c r="H12" s="39">
        <f t="shared" si="1"/>
        <v>0.1416971279373368</v>
      </c>
      <c r="I12" s="39">
        <f t="shared" si="1"/>
        <v>0.17524264705882353</v>
      </c>
      <c r="J12" s="39">
        <f t="shared" si="1"/>
        <v>0.22857142857142859</v>
      </c>
      <c r="K12" s="39">
        <f t="shared" si="1"/>
        <v>0.43562500000000004</v>
      </c>
      <c r="L12" s="39">
        <f t="shared" si="1"/>
        <v>9.1142857142857137E-2</v>
      </c>
      <c r="M12" s="39">
        <f t="shared" si="1"/>
        <v>0.29666666666666669</v>
      </c>
      <c r="N12" s="39">
        <f t="shared" si="1"/>
        <v>0.13600000000000001</v>
      </c>
      <c r="O12" s="40">
        <f t="shared" si="1"/>
        <v>0.37608333333333333</v>
      </c>
      <c r="P12" s="39">
        <f t="shared" si="1"/>
        <v>0.483325</v>
      </c>
      <c r="Q12" s="39">
        <f t="shared" si="1"/>
        <v>0.13835714285714287</v>
      </c>
      <c r="R12" s="39">
        <f t="shared" si="1"/>
        <v>0.36999999999999994</v>
      </c>
      <c r="S12" s="39">
        <f t="shared" si="1"/>
        <v>0.40533333333333332</v>
      </c>
      <c r="T12" s="40">
        <f t="shared" si="1"/>
        <v>0.18722222222222223</v>
      </c>
      <c r="U12" s="41"/>
    </row>
    <row r="13" spans="1:21" s="37" customFormat="1" ht="11.25" customHeight="1" x14ac:dyDescent="0.2">
      <c r="A13" s="88" t="s">
        <v>32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90"/>
      <c r="U13" s="20"/>
    </row>
    <row r="14" spans="1:21" s="46" customFormat="1" ht="21.75" customHeight="1" x14ac:dyDescent="0.2">
      <c r="A14" s="42" t="s">
        <v>29</v>
      </c>
      <c r="B14" s="86" t="s">
        <v>33</v>
      </c>
      <c r="C14" s="87"/>
      <c r="D14" s="43">
        <v>100</v>
      </c>
      <c r="E14" s="43">
        <v>11.22</v>
      </c>
      <c r="F14" s="44">
        <v>1.5669999999999999</v>
      </c>
      <c r="G14" s="44">
        <v>12.032999999999999</v>
      </c>
      <c r="H14" s="44">
        <v>8.7829999999999995</v>
      </c>
      <c r="I14" s="44">
        <v>149.69999999999999</v>
      </c>
      <c r="J14" s="45">
        <v>0.05</v>
      </c>
      <c r="K14" s="44">
        <v>0.05</v>
      </c>
      <c r="L14" s="44">
        <v>20.667000000000002</v>
      </c>
      <c r="M14" s="45">
        <v>2E-3</v>
      </c>
      <c r="N14" s="43">
        <v>2.5</v>
      </c>
      <c r="O14" s="44">
        <v>32.832999999999998</v>
      </c>
      <c r="P14" s="44">
        <v>33.85</v>
      </c>
      <c r="Q14" s="45">
        <v>0.5</v>
      </c>
      <c r="R14" s="45">
        <v>2E-3</v>
      </c>
      <c r="S14" s="44">
        <v>16.632999999999999</v>
      </c>
      <c r="T14" s="44">
        <v>0.56699999999999995</v>
      </c>
      <c r="U14" s="25"/>
    </row>
    <row r="15" spans="1:21" s="26" customFormat="1" ht="22.5" customHeight="1" x14ac:dyDescent="0.2">
      <c r="A15" s="16">
        <v>82</v>
      </c>
      <c r="B15" s="86" t="s">
        <v>34</v>
      </c>
      <c r="C15" s="87"/>
      <c r="D15" s="24">
        <v>250</v>
      </c>
      <c r="E15" s="24">
        <v>11.98</v>
      </c>
      <c r="F15" s="22">
        <v>2.4300000000000002</v>
      </c>
      <c r="G15" s="22">
        <v>3.12</v>
      </c>
      <c r="H15" s="22">
        <v>12.01</v>
      </c>
      <c r="I15" s="22">
        <f>F15*4+G15*9+H15*4</f>
        <v>85.84</v>
      </c>
      <c r="J15" s="24">
        <v>6.4000000000000001E-2</v>
      </c>
      <c r="K15" s="24">
        <v>6.4000000000000001E-2</v>
      </c>
      <c r="L15" s="22">
        <v>20.98</v>
      </c>
      <c r="M15" s="23">
        <v>7.5999999999999998E-2</v>
      </c>
      <c r="N15" s="22">
        <v>0.25700000000000001</v>
      </c>
      <c r="O15" s="22">
        <v>49.59</v>
      </c>
      <c r="P15" s="22">
        <v>58.68</v>
      </c>
      <c r="Q15" s="22">
        <v>0.746</v>
      </c>
      <c r="R15" s="23">
        <v>1.0999999999999999E-2</v>
      </c>
      <c r="S15" s="22">
        <v>25.43</v>
      </c>
      <c r="T15" s="22">
        <v>1.32</v>
      </c>
      <c r="U15" s="25"/>
    </row>
    <row r="16" spans="1:21" s="26" customFormat="1" ht="22.5" customHeight="1" x14ac:dyDescent="0.2">
      <c r="A16" s="47">
        <v>232</v>
      </c>
      <c r="B16" s="86" t="s">
        <v>35</v>
      </c>
      <c r="C16" s="87"/>
      <c r="D16" s="21">
        <v>120</v>
      </c>
      <c r="E16" s="22">
        <v>43.27</v>
      </c>
      <c r="F16" s="22">
        <v>24.24</v>
      </c>
      <c r="G16" s="22">
        <v>14.48</v>
      </c>
      <c r="H16" s="22">
        <v>2.4900000000000002</v>
      </c>
      <c r="I16" s="22">
        <v>237.3</v>
      </c>
      <c r="J16" s="22">
        <v>0.24</v>
      </c>
      <c r="K16" s="22">
        <v>0.20399999999999999</v>
      </c>
      <c r="L16" s="22">
        <v>3.15</v>
      </c>
      <c r="M16" s="23">
        <v>3.6999999999999998E-2</v>
      </c>
      <c r="N16" s="22">
        <v>0.4</v>
      </c>
      <c r="O16" s="22">
        <v>103.33</v>
      </c>
      <c r="P16" s="22">
        <v>50.11</v>
      </c>
      <c r="Q16" s="48">
        <v>1.0669999999999999</v>
      </c>
      <c r="R16" s="48">
        <v>5.2999999999999999E-2</v>
      </c>
      <c r="S16" s="22">
        <v>34.75</v>
      </c>
      <c r="T16" s="22">
        <v>1.095</v>
      </c>
      <c r="U16" s="25"/>
    </row>
    <row r="17" spans="1:21" s="26" customFormat="1" ht="19.5" customHeight="1" x14ac:dyDescent="0.2">
      <c r="A17" s="47">
        <v>312</v>
      </c>
      <c r="B17" s="86" t="s">
        <v>36</v>
      </c>
      <c r="C17" s="87"/>
      <c r="D17" s="21">
        <v>180</v>
      </c>
      <c r="E17" s="22">
        <v>21.62</v>
      </c>
      <c r="F17" s="22">
        <v>3.9480000000000004</v>
      </c>
      <c r="G17" s="22">
        <v>8.4719999999999995</v>
      </c>
      <c r="H17" s="22">
        <v>26.652000000000001</v>
      </c>
      <c r="I17" s="22">
        <v>198.648</v>
      </c>
      <c r="J17" s="22">
        <v>0.192</v>
      </c>
      <c r="K17" s="22">
        <v>0.15600000000000003</v>
      </c>
      <c r="L17" s="22">
        <v>0.876</v>
      </c>
      <c r="M17" s="23">
        <v>9.6000000000000002E-2</v>
      </c>
      <c r="N17" s="24">
        <v>1.8</v>
      </c>
      <c r="O17" s="22">
        <v>51.048000000000002</v>
      </c>
      <c r="P17" s="48">
        <v>117.3</v>
      </c>
      <c r="Q17" s="23">
        <v>0.35880000000000001</v>
      </c>
      <c r="R17" s="23">
        <v>1.1999999999999999E-3</v>
      </c>
      <c r="S17" s="22">
        <v>39.672000000000004</v>
      </c>
      <c r="T17" s="22">
        <v>1.4279999999999999</v>
      </c>
      <c r="U17" s="25"/>
    </row>
    <row r="18" spans="1:21" s="51" customFormat="1" ht="21.75" customHeight="1" x14ac:dyDescent="0.2">
      <c r="A18" s="27">
        <v>345</v>
      </c>
      <c r="B18" s="84" t="s">
        <v>37</v>
      </c>
      <c r="C18" s="85"/>
      <c r="D18" s="49">
        <v>200</v>
      </c>
      <c r="E18" s="50">
        <v>4.9000000000000004</v>
      </c>
      <c r="F18" s="50">
        <v>0.06</v>
      </c>
      <c r="G18" s="50">
        <v>0.02</v>
      </c>
      <c r="H18" s="50">
        <v>20.73</v>
      </c>
      <c r="I18" s="50">
        <v>83.34</v>
      </c>
      <c r="J18" s="50">
        <v>0</v>
      </c>
      <c r="K18" s="50">
        <v>0</v>
      </c>
      <c r="L18" s="50">
        <v>2.5</v>
      </c>
      <c r="M18" s="50">
        <v>4.0000000000000001E-3</v>
      </c>
      <c r="N18" s="50">
        <v>0.2</v>
      </c>
      <c r="O18" s="50">
        <v>4</v>
      </c>
      <c r="P18" s="50">
        <v>3.3</v>
      </c>
      <c r="Q18" s="50">
        <v>0.08</v>
      </c>
      <c r="R18" s="50">
        <v>1E-3</v>
      </c>
      <c r="S18" s="50">
        <v>1.7</v>
      </c>
      <c r="T18" s="50">
        <v>0.15</v>
      </c>
    </row>
    <row r="19" spans="1:21" s="26" customFormat="1" ht="11.25" customHeight="1" x14ac:dyDescent="0.2">
      <c r="A19" s="52" t="s">
        <v>29</v>
      </c>
      <c r="B19" s="86" t="s">
        <v>38</v>
      </c>
      <c r="C19" s="87"/>
      <c r="D19" s="21">
        <v>40</v>
      </c>
      <c r="E19" s="22">
        <v>2.76</v>
      </c>
      <c r="F19" s="22">
        <f>2.64*D19/40</f>
        <v>2.64</v>
      </c>
      <c r="G19" s="22">
        <f>0.48*D19/40</f>
        <v>0.48</v>
      </c>
      <c r="H19" s="22">
        <f>13.68*D19/40</f>
        <v>13.680000000000001</v>
      </c>
      <c r="I19" s="48">
        <f>F19*4+G19*9+H19*4</f>
        <v>69.600000000000009</v>
      </c>
      <c r="J19" s="24">
        <f>0.08*D19/40</f>
        <v>0.08</v>
      </c>
      <c r="K19" s="22">
        <f>0.04*D19/40</f>
        <v>0.04</v>
      </c>
      <c r="L19" s="21">
        <v>0</v>
      </c>
      <c r="M19" s="21">
        <v>0</v>
      </c>
      <c r="N19" s="22">
        <f>2.4*D19/40</f>
        <v>2.4</v>
      </c>
      <c r="O19" s="22">
        <f>14*D19/40</f>
        <v>14</v>
      </c>
      <c r="P19" s="22">
        <f>63.2*D19/40</f>
        <v>63.2</v>
      </c>
      <c r="Q19" s="22">
        <f>1.2*D19/40</f>
        <v>1.2</v>
      </c>
      <c r="R19" s="23">
        <f>0.001*D19/40</f>
        <v>1E-3</v>
      </c>
      <c r="S19" s="22">
        <f>9.4*D19/40</f>
        <v>9.4</v>
      </c>
      <c r="T19" s="24">
        <f>0.78*D19/40</f>
        <v>0.78</v>
      </c>
      <c r="U19" s="53"/>
    </row>
    <row r="20" spans="1:21" s="26" customFormat="1" ht="11.25" customHeight="1" x14ac:dyDescent="0.2">
      <c r="A20" s="47" t="s">
        <v>29</v>
      </c>
      <c r="B20" s="86" t="s">
        <v>39</v>
      </c>
      <c r="C20" s="87"/>
      <c r="D20" s="21">
        <v>30</v>
      </c>
      <c r="E20" s="22" t="s">
        <v>40</v>
      </c>
      <c r="F20" s="22">
        <f>1.52*D20/30</f>
        <v>1.52</v>
      </c>
      <c r="G20" s="23">
        <f>0.16*D20/30</f>
        <v>0.16</v>
      </c>
      <c r="H20" s="23">
        <f>9.84*D20/30</f>
        <v>9.84</v>
      </c>
      <c r="I20" s="23">
        <f>F20*4+G20*9+H20*4</f>
        <v>46.879999999999995</v>
      </c>
      <c r="J20" s="23">
        <f>0.02*D20/30</f>
        <v>0.02</v>
      </c>
      <c r="K20" s="23">
        <f>0.01*D20/30</f>
        <v>0.01</v>
      </c>
      <c r="L20" s="23">
        <f>0.44*D20/30</f>
        <v>0.44</v>
      </c>
      <c r="M20" s="23">
        <v>0</v>
      </c>
      <c r="N20" s="23">
        <f>0.7*D20/30</f>
        <v>0.7</v>
      </c>
      <c r="O20" s="23">
        <f>4*D20/30</f>
        <v>4</v>
      </c>
      <c r="P20" s="23">
        <f>13*D20/30</f>
        <v>13</v>
      </c>
      <c r="Q20" s="23">
        <f>0.008*D20/30</f>
        <v>8.0000000000000002E-3</v>
      </c>
      <c r="R20" s="23">
        <f>0.001*D20/30</f>
        <v>1E-3</v>
      </c>
      <c r="S20" s="23">
        <v>0</v>
      </c>
      <c r="T20" s="23">
        <f>0.22*D20/30</f>
        <v>0.22</v>
      </c>
      <c r="U20" s="25"/>
    </row>
    <row r="21" spans="1:21" s="37" customFormat="1" ht="11.25" customHeight="1" x14ac:dyDescent="0.2">
      <c r="A21" s="54" t="s">
        <v>41</v>
      </c>
      <c r="B21" s="55"/>
      <c r="C21" s="55"/>
      <c r="D21" s="34">
        <f>SUM(D14:D20)</f>
        <v>920</v>
      </c>
      <c r="E21" s="35">
        <v>98</v>
      </c>
      <c r="F21" s="35">
        <f t="shared" ref="F21:T21" si="2">SUM(F14:F20)</f>
        <v>36.405000000000008</v>
      </c>
      <c r="G21" s="35">
        <f t="shared" si="2"/>
        <v>38.764999999999993</v>
      </c>
      <c r="H21" s="35">
        <f t="shared" si="2"/>
        <v>94.185000000000016</v>
      </c>
      <c r="I21" s="35">
        <f t="shared" si="2"/>
        <v>871.30800000000011</v>
      </c>
      <c r="J21" s="35">
        <f t="shared" si="2"/>
        <v>0.64600000000000002</v>
      </c>
      <c r="K21" s="35">
        <f t="shared" si="2"/>
        <v>0.52400000000000002</v>
      </c>
      <c r="L21" s="35">
        <f t="shared" si="2"/>
        <v>48.613</v>
      </c>
      <c r="M21" s="35">
        <f t="shared" si="2"/>
        <v>0.215</v>
      </c>
      <c r="N21" s="35">
        <f t="shared" si="2"/>
        <v>8.2569999999999997</v>
      </c>
      <c r="O21" s="35">
        <f t="shared" si="2"/>
        <v>258.80099999999999</v>
      </c>
      <c r="P21" s="35">
        <f t="shared" si="2"/>
        <v>339.44</v>
      </c>
      <c r="Q21" s="35">
        <f t="shared" si="2"/>
        <v>3.9597999999999995</v>
      </c>
      <c r="R21" s="35">
        <f t="shared" si="2"/>
        <v>7.0200000000000012E-2</v>
      </c>
      <c r="S21" s="35">
        <f t="shared" si="2"/>
        <v>127.58500000000002</v>
      </c>
      <c r="T21" s="35">
        <f t="shared" si="2"/>
        <v>5.5600000000000005</v>
      </c>
      <c r="U21" s="36"/>
    </row>
    <row r="22" spans="1:21" s="37" customFormat="1" ht="11.25" customHeight="1" x14ac:dyDescent="0.2">
      <c r="A22" s="78" t="s">
        <v>31</v>
      </c>
      <c r="B22" s="79"/>
      <c r="C22" s="79"/>
      <c r="D22" s="80"/>
      <c r="E22" s="56">
        <f>98-E21</f>
        <v>0</v>
      </c>
      <c r="F22" s="57">
        <f t="shared" ref="F22:T22" si="3">F21/F29</f>
        <v>0.40450000000000008</v>
      </c>
      <c r="G22" s="39">
        <f t="shared" si="3"/>
        <v>0.42135869565217382</v>
      </c>
      <c r="H22" s="39">
        <f t="shared" si="3"/>
        <v>0.24591383812010448</v>
      </c>
      <c r="I22" s="39">
        <f t="shared" si="3"/>
        <v>0.32033382352941181</v>
      </c>
      <c r="J22" s="39">
        <f t="shared" si="3"/>
        <v>0.46142857142857147</v>
      </c>
      <c r="K22" s="39">
        <f t="shared" si="3"/>
        <v>0.32750000000000001</v>
      </c>
      <c r="L22" s="39">
        <f t="shared" si="3"/>
        <v>0.69447142857142852</v>
      </c>
      <c r="M22" s="39">
        <f t="shared" si="3"/>
        <v>0.23888888888888887</v>
      </c>
      <c r="N22" s="39">
        <f t="shared" si="3"/>
        <v>0.68808333333333327</v>
      </c>
      <c r="O22" s="40">
        <f t="shared" si="3"/>
        <v>0.21566749999999998</v>
      </c>
      <c r="P22" s="39">
        <f t="shared" si="3"/>
        <v>0.28286666666666666</v>
      </c>
      <c r="Q22" s="39">
        <f t="shared" si="3"/>
        <v>0.28284285714285712</v>
      </c>
      <c r="R22" s="39">
        <f t="shared" si="3"/>
        <v>0.70200000000000007</v>
      </c>
      <c r="S22" s="39">
        <f t="shared" si="3"/>
        <v>0.4252833333333334</v>
      </c>
      <c r="T22" s="40">
        <f t="shared" si="3"/>
        <v>0.30888888888888894</v>
      </c>
      <c r="U22" s="41"/>
    </row>
    <row r="23" spans="1:21" s="37" customFormat="1" ht="11.25" customHeight="1" x14ac:dyDescent="0.2">
      <c r="A23" s="88" t="s">
        <v>42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90"/>
      <c r="U23" s="20"/>
    </row>
    <row r="24" spans="1:21" s="62" customFormat="1" ht="11.25" customHeight="1" x14ac:dyDescent="0.3">
      <c r="A24" s="58"/>
      <c r="B24" s="91"/>
      <c r="C24" s="91"/>
      <c r="D24" s="59"/>
      <c r="E24" s="60"/>
      <c r="F24" s="60"/>
      <c r="G24" s="61"/>
      <c r="H24" s="61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</row>
    <row r="25" spans="1:21" s="62" customFormat="1" ht="12.75" customHeight="1" x14ac:dyDescent="0.3">
      <c r="A25" s="63"/>
      <c r="B25" s="77"/>
      <c r="C25" s="77"/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</row>
    <row r="26" spans="1:21" s="2" customFormat="1" ht="11.25" customHeight="1" x14ac:dyDescent="0.2">
      <c r="A26" s="54" t="s">
        <v>43</v>
      </c>
      <c r="B26" s="55"/>
      <c r="C26" s="55"/>
      <c r="D26" s="34">
        <f t="shared" ref="D26:I26" si="4">SUM(D24:D25)</f>
        <v>0</v>
      </c>
      <c r="E26" s="35">
        <f t="shared" si="4"/>
        <v>0</v>
      </c>
      <c r="F26" s="64">
        <f t="shared" si="4"/>
        <v>0</v>
      </c>
      <c r="G26" s="65">
        <f t="shared" si="4"/>
        <v>0</v>
      </c>
      <c r="H26" s="65">
        <f t="shared" si="4"/>
        <v>0</v>
      </c>
      <c r="I26" s="65">
        <f t="shared" si="4"/>
        <v>0</v>
      </c>
      <c r="J26" s="64">
        <f t="shared" ref="J26:T26" si="5">SUM(J24:J25)</f>
        <v>0</v>
      </c>
      <c r="K26" s="64">
        <f t="shared" si="5"/>
        <v>0</v>
      </c>
      <c r="L26" s="65">
        <f t="shared" si="5"/>
        <v>0</v>
      </c>
      <c r="M26" s="64">
        <f t="shared" si="5"/>
        <v>0</v>
      </c>
      <c r="N26" s="65">
        <f t="shared" si="5"/>
        <v>0</v>
      </c>
      <c r="O26" s="65">
        <f t="shared" si="5"/>
        <v>0</v>
      </c>
      <c r="P26" s="65">
        <f t="shared" si="5"/>
        <v>0</v>
      </c>
      <c r="Q26" s="65">
        <f t="shared" si="5"/>
        <v>0</v>
      </c>
      <c r="R26" s="66">
        <f t="shared" si="5"/>
        <v>0</v>
      </c>
      <c r="S26" s="65">
        <f t="shared" si="5"/>
        <v>0</v>
      </c>
      <c r="T26" s="64">
        <f t="shared" si="5"/>
        <v>0</v>
      </c>
      <c r="U26" s="36"/>
    </row>
    <row r="27" spans="1:21" s="2" customFormat="1" ht="11.25" customHeight="1" x14ac:dyDescent="0.2">
      <c r="A27" s="78" t="s">
        <v>31</v>
      </c>
      <c r="B27" s="79"/>
      <c r="C27" s="79"/>
      <c r="D27" s="80"/>
      <c r="E27" s="67"/>
      <c r="F27" s="39">
        <f>F26/F29</f>
        <v>0</v>
      </c>
      <c r="G27" s="39">
        <f t="shared" ref="G27:T27" si="6">G26/G29</f>
        <v>0</v>
      </c>
      <c r="H27" s="39">
        <f t="shared" si="6"/>
        <v>0</v>
      </c>
      <c r="I27" s="39">
        <f t="shared" si="6"/>
        <v>0</v>
      </c>
      <c r="J27" s="39">
        <f t="shared" si="6"/>
        <v>0</v>
      </c>
      <c r="K27" s="39">
        <f t="shared" si="6"/>
        <v>0</v>
      </c>
      <c r="L27" s="39">
        <f t="shared" si="6"/>
        <v>0</v>
      </c>
      <c r="M27" s="39">
        <f t="shared" si="6"/>
        <v>0</v>
      </c>
      <c r="N27" s="39">
        <f t="shared" si="6"/>
        <v>0</v>
      </c>
      <c r="O27" s="39">
        <f t="shared" si="6"/>
        <v>0</v>
      </c>
      <c r="P27" s="39">
        <f t="shared" si="6"/>
        <v>0</v>
      </c>
      <c r="Q27" s="39">
        <f t="shared" si="6"/>
        <v>0</v>
      </c>
      <c r="R27" s="39">
        <f t="shared" si="6"/>
        <v>0</v>
      </c>
      <c r="S27" s="39">
        <f t="shared" si="6"/>
        <v>0</v>
      </c>
      <c r="T27" s="40">
        <f t="shared" si="6"/>
        <v>0</v>
      </c>
      <c r="U27" s="41"/>
    </row>
    <row r="28" spans="1:21" s="2" customFormat="1" ht="11.25" customHeight="1" x14ac:dyDescent="0.2">
      <c r="A28" s="54" t="s">
        <v>44</v>
      </c>
      <c r="B28" s="55"/>
      <c r="C28" s="55"/>
      <c r="D28" s="68">
        <f>D21+D11</f>
        <v>1503</v>
      </c>
      <c r="E28" s="69">
        <f>E21+E11</f>
        <v>176.3</v>
      </c>
      <c r="F28" s="64">
        <f t="shared" ref="F28:T28" si="7">SUM(F11,F21,F26)</f>
        <v>56.305000000000007</v>
      </c>
      <c r="G28" s="65">
        <f t="shared" si="7"/>
        <v>58.754999999999995</v>
      </c>
      <c r="H28" s="65">
        <f t="shared" si="7"/>
        <v>148.45500000000001</v>
      </c>
      <c r="I28" s="65">
        <f t="shared" si="7"/>
        <v>1347.9680000000001</v>
      </c>
      <c r="J28" s="64">
        <f t="shared" si="7"/>
        <v>0.96599999999999997</v>
      </c>
      <c r="K28" s="64">
        <f t="shared" si="7"/>
        <v>1.2210000000000001</v>
      </c>
      <c r="L28" s="70">
        <f t="shared" si="7"/>
        <v>54.993000000000002</v>
      </c>
      <c r="M28" s="64">
        <f t="shared" si="7"/>
        <v>0.48199999999999998</v>
      </c>
      <c r="N28" s="70">
        <f t="shared" si="7"/>
        <v>9.8889999999999993</v>
      </c>
      <c r="O28" s="65">
        <f t="shared" si="7"/>
        <v>710.101</v>
      </c>
      <c r="P28" s="65">
        <f t="shared" si="7"/>
        <v>919.43000000000006</v>
      </c>
      <c r="Q28" s="65">
        <f t="shared" si="7"/>
        <v>5.8967999999999998</v>
      </c>
      <c r="R28" s="66">
        <f t="shared" si="7"/>
        <v>0.10720000000000002</v>
      </c>
      <c r="S28" s="64">
        <f t="shared" si="7"/>
        <v>249.185</v>
      </c>
      <c r="T28" s="64">
        <f t="shared" si="7"/>
        <v>8.93</v>
      </c>
      <c r="U28" s="71"/>
    </row>
    <row r="29" spans="1:21" s="2" customFormat="1" ht="11.25" customHeight="1" x14ac:dyDescent="0.2">
      <c r="A29" s="81" t="s">
        <v>45</v>
      </c>
      <c r="B29" s="82"/>
      <c r="C29" s="82"/>
      <c r="D29" s="83"/>
      <c r="E29" s="72"/>
      <c r="F29" s="22">
        <v>90</v>
      </c>
      <c r="G29" s="48">
        <v>92</v>
      </c>
      <c r="H29" s="48">
        <v>383</v>
      </c>
      <c r="I29" s="48">
        <v>2720</v>
      </c>
      <c r="J29" s="22">
        <v>1.4</v>
      </c>
      <c r="K29" s="22">
        <v>1.6</v>
      </c>
      <c r="L29" s="21">
        <v>70</v>
      </c>
      <c r="M29" s="22">
        <v>0.9</v>
      </c>
      <c r="N29" s="21">
        <v>12</v>
      </c>
      <c r="O29" s="21">
        <v>1200</v>
      </c>
      <c r="P29" s="21">
        <v>1200</v>
      </c>
      <c r="Q29" s="21">
        <v>14</v>
      </c>
      <c r="R29" s="48">
        <v>0.1</v>
      </c>
      <c r="S29" s="21">
        <v>300</v>
      </c>
      <c r="T29" s="22">
        <v>18</v>
      </c>
      <c r="U29" s="73"/>
    </row>
    <row r="30" spans="1:21" s="76" customFormat="1" ht="11.25" customHeight="1" x14ac:dyDescent="0.2">
      <c r="A30" s="78" t="s">
        <v>31</v>
      </c>
      <c r="B30" s="79"/>
      <c r="C30" s="79"/>
      <c r="D30" s="80"/>
      <c r="E30" s="67"/>
      <c r="F30" s="39">
        <f t="shared" ref="F30:T30" si="8">F28/F29</f>
        <v>0.62561111111111123</v>
      </c>
      <c r="G30" s="40">
        <f t="shared" si="8"/>
        <v>0.63864130434782607</v>
      </c>
      <c r="H30" s="40">
        <f t="shared" si="8"/>
        <v>0.38761096605744128</v>
      </c>
      <c r="I30" s="40">
        <f t="shared" si="8"/>
        <v>0.49557647058823534</v>
      </c>
      <c r="J30" s="40">
        <f t="shared" si="8"/>
        <v>0.69000000000000006</v>
      </c>
      <c r="K30" s="40">
        <f t="shared" si="8"/>
        <v>0.76312500000000005</v>
      </c>
      <c r="L30" s="40">
        <f t="shared" si="8"/>
        <v>0.78561428571428571</v>
      </c>
      <c r="M30" s="74">
        <f t="shared" si="8"/>
        <v>0.53555555555555556</v>
      </c>
      <c r="N30" s="40">
        <f t="shared" si="8"/>
        <v>0.82408333333333328</v>
      </c>
      <c r="O30" s="40">
        <f t="shared" si="8"/>
        <v>0.59175083333333334</v>
      </c>
      <c r="P30" s="40">
        <f t="shared" si="8"/>
        <v>0.76619166666666672</v>
      </c>
      <c r="Q30" s="40">
        <f t="shared" si="8"/>
        <v>0.42119999999999996</v>
      </c>
      <c r="R30" s="74">
        <f t="shared" si="8"/>
        <v>1.0720000000000001</v>
      </c>
      <c r="S30" s="40">
        <f t="shared" si="8"/>
        <v>0.83061666666666667</v>
      </c>
      <c r="T30" s="74">
        <f t="shared" si="8"/>
        <v>0.49611111111111111</v>
      </c>
      <c r="U30" s="75"/>
    </row>
  </sheetData>
  <mergeCells count="35">
    <mergeCell ref="A1:T1"/>
    <mergeCell ref="G2:I2"/>
    <mergeCell ref="L2:M2"/>
    <mergeCell ref="N2:Q2"/>
    <mergeCell ref="D3:F3"/>
    <mergeCell ref="L3:M3"/>
    <mergeCell ref="N3:T3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2:D12"/>
    <mergeCell ref="A13:T13"/>
    <mergeCell ref="B14:C14"/>
    <mergeCell ref="B15:C15"/>
    <mergeCell ref="B16:C16"/>
    <mergeCell ref="B25:C25"/>
    <mergeCell ref="A27:D27"/>
    <mergeCell ref="A29:D29"/>
    <mergeCell ref="A30:D30"/>
    <mergeCell ref="B18:C18"/>
    <mergeCell ref="B19:C19"/>
    <mergeCell ref="B20:C20"/>
    <mergeCell ref="A22:D22"/>
    <mergeCell ref="A23:T23"/>
    <mergeCell ref="B24:C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2025-03-18T19:11:45Z</dcterms:modified>
</cp:coreProperties>
</file>