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Q27" i="1"/>
  <c r="M27" i="1"/>
  <c r="I27" i="1"/>
  <c r="T26" i="1"/>
  <c r="T27" i="1" s="1"/>
  <c r="S26" i="1"/>
  <c r="S27" i="1" s="1"/>
  <c r="R26" i="1"/>
  <c r="R27" i="1" s="1"/>
  <c r="Q26" i="1"/>
  <c r="P26" i="1"/>
  <c r="P27" i="1" s="1"/>
  <c r="O26" i="1"/>
  <c r="O27" i="1" s="1"/>
  <c r="N26" i="1"/>
  <c r="N27" i="1" s="1"/>
  <c r="M26" i="1"/>
  <c r="L26" i="1"/>
  <c r="L27" i="1" s="1"/>
  <c r="K26" i="1"/>
  <c r="K27" i="1" s="1"/>
  <c r="J26" i="1"/>
  <c r="J27" i="1" s="1"/>
  <c r="I26" i="1"/>
  <c r="H26" i="1"/>
  <c r="H27" i="1" s="1"/>
  <c r="G26" i="1"/>
  <c r="G27" i="1" s="1"/>
  <c r="F26" i="1"/>
  <c r="F27" i="1" s="1"/>
  <c r="E26" i="1"/>
  <c r="D26" i="1"/>
  <c r="M21" i="1"/>
  <c r="M22" i="1" s="1"/>
  <c r="E21" i="1"/>
  <c r="E22" i="1" s="1"/>
  <c r="D21" i="1"/>
  <c r="T20" i="1"/>
  <c r="R20" i="1"/>
  <c r="Q20" i="1"/>
  <c r="Q21" i="1" s="1"/>
  <c r="Q22" i="1" s="1"/>
  <c r="P20" i="1"/>
  <c r="O20" i="1"/>
  <c r="N20" i="1"/>
  <c r="L20" i="1"/>
  <c r="L21" i="1" s="1"/>
  <c r="L22" i="1" s="1"/>
  <c r="K20" i="1"/>
  <c r="J20" i="1"/>
  <c r="H20" i="1"/>
  <c r="G20" i="1"/>
  <c r="F20" i="1"/>
  <c r="I20" i="1" s="1"/>
  <c r="T19" i="1"/>
  <c r="T21" i="1" s="1"/>
  <c r="T22" i="1" s="1"/>
  <c r="S19" i="1"/>
  <c r="S21" i="1" s="1"/>
  <c r="S22" i="1" s="1"/>
  <c r="R19" i="1"/>
  <c r="R21" i="1" s="1"/>
  <c r="R22" i="1" s="1"/>
  <c r="Q19" i="1"/>
  <c r="P19" i="1"/>
  <c r="P21" i="1" s="1"/>
  <c r="P22" i="1" s="1"/>
  <c r="O19" i="1"/>
  <c r="O21" i="1" s="1"/>
  <c r="O22" i="1" s="1"/>
  <c r="N19" i="1"/>
  <c r="N21" i="1" s="1"/>
  <c r="N22" i="1" s="1"/>
  <c r="K19" i="1"/>
  <c r="K21" i="1" s="1"/>
  <c r="K22" i="1" s="1"/>
  <c r="J19" i="1"/>
  <c r="J21" i="1" s="1"/>
  <c r="I19" i="1"/>
  <c r="H19" i="1"/>
  <c r="H21" i="1" s="1"/>
  <c r="G19" i="1"/>
  <c r="G21" i="1" s="1"/>
  <c r="G22" i="1" s="1"/>
  <c r="F19" i="1"/>
  <c r="F21" i="1" s="1"/>
  <c r="F22" i="1" s="1"/>
  <c r="J12" i="1"/>
  <c r="H12" i="1"/>
  <c r="T11" i="1"/>
  <c r="S11" i="1"/>
  <c r="S28" i="1" s="1"/>
  <c r="S30" i="1" s="1"/>
  <c r="R11" i="1"/>
  <c r="Q11" i="1"/>
  <c r="Q28" i="1" s="1"/>
  <c r="Q30" i="1" s="1"/>
  <c r="P11" i="1"/>
  <c r="P12" i="1" s="1"/>
  <c r="O11" i="1"/>
  <c r="O28" i="1" s="1"/>
  <c r="O30" i="1" s="1"/>
  <c r="N11" i="1"/>
  <c r="M11" i="1"/>
  <c r="M28" i="1" s="1"/>
  <c r="M30" i="1" s="1"/>
  <c r="L11" i="1"/>
  <c r="L28" i="1" s="1"/>
  <c r="L30" i="1" s="1"/>
  <c r="K11" i="1"/>
  <c r="K28" i="1" s="1"/>
  <c r="K30" i="1" s="1"/>
  <c r="H11" i="1"/>
  <c r="G11" i="1"/>
  <c r="F11" i="1"/>
  <c r="E11" i="1"/>
  <c r="E12" i="1" s="1"/>
  <c r="D11" i="1"/>
  <c r="I9" i="1"/>
  <c r="I11" i="1" s="1"/>
  <c r="J28" i="1" l="1"/>
  <c r="J30" i="1" s="1"/>
  <c r="J22" i="1"/>
  <c r="F28" i="1"/>
  <c r="F30" i="1" s="1"/>
  <c r="T28" i="1"/>
  <c r="T30" i="1" s="1"/>
  <c r="I12" i="1"/>
  <c r="G28" i="1"/>
  <c r="G30" i="1" s="1"/>
  <c r="H22" i="1"/>
  <c r="H28" i="1"/>
  <c r="H30" i="1" s="1"/>
  <c r="N28" i="1"/>
  <c r="N30" i="1" s="1"/>
  <c r="R28" i="1"/>
  <c r="R30" i="1" s="1"/>
  <c r="I21" i="1"/>
  <c r="I22" i="1" s="1"/>
  <c r="L12" i="1"/>
  <c r="T12" i="1"/>
  <c r="M12" i="1"/>
  <c r="Q12" i="1"/>
  <c r="E28" i="1"/>
  <c r="P28" i="1"/>
  <c r="P30" i="1" s="1"/>
  <c r="F12" i="1"/>
  <c r="N12" i="1"/>
  <c r="R12" i="1"/>
  <c r="G12" i="1"/>
  <c r="K12" i="1"/>
  <c r="O12" i="1"/>
  <c r="S12" i="1"/>
  <c r="I28" i="1" l="1"/>
  <c r="I30" i="1" s="1"/>
</calcChain>
</file>

<file path=xl/sharedStrings.xml><?xml version="1.0" encoding="utf-8"?>
<sst xmlns="http://schemas.openxmlformats.org/spreadsheetml/2006/main" count="53" uniqueCount="48">
  <si>
    <t>Примерное меню и пищевая ценность приготовляемых блюд (лист 7)</t>
  </si>
  <si>
    <t xml:space="preserve">Рацион: Школа </t>
  </si>
  <si>
    <t>вторник</t>
  </si>
  <si>
    <t>Сезон:</t>
  </si>
  <si>
    <t>Неделя:</t>
  </si>
  <si>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</si>
  <si>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</si>
  <si>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</si>
  <si>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</si>
  <si>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</si>
  <si>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</si>
  <si>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</si>
  <si>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</si>
  <si>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</si>
  <si>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</si>
  <si>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</si>
  <si>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</si>
  <si>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В2</t>
  </si>
  <si>
    <t>C</t>
  </si>
  <si>
    <t>A</t>
  </si>
  <si>
    <t>E</t>
  </si>
  <si>
    <t>Ca</t>
  </si>
  <si>
    <t>P</t>
  </si>
  <si>
    <t>ZN</t>
  </si>
  <si>
    <t>I</t>
  </si>
  <si>
    <t>Mg</t>
  </si>
  <si>
    <t>Fe</t>
  </si>
  <si>
    <t xml:space="preserve">Завтрак </t>
  </si>
  <si>
    <t>Пудинг из творога со сметанным соусом 150/33</t>
  </si>
  <si>
    <t>Чай с лимоном</t>
  </si>
  <si>
    <t>ПР</t>
  </si>
  <si>
    <t>Молоко ''Авишка''</t>
  </si>
  <si>
    <t xml:space="preserve">Итого за Завтрак </t>
  </si>
  <si>
    <t>% от суточной нормы</t>
  </si>
  <si>
    <t>Обед (полноценный рацион питания)</t>
  </si>
  <si>
    <t xml:space="preserve">Салат из свеклы с маслом растительным </t>
  </si>
  <si>
    <t>Рассольник ленинградский на м/б</t>
  </si>
  <si>
    <t>Птица запеченная с овощами 100/30</t>
  </si>
  <si>
    <t>Каша пшенная рассыпчатая с маслом</t>
  </si>
  <si>
    <t>Напиток лимонный</t>
  </si>
  <si>
    <t>Хлеб ржано-пшеничный</t>
  </si>
  <si>
    <t>Хлеб пшеничный</t>
  </si>
  <si>
    <t>Итого за Обед (полноценный рацион питания)</t>
  </si>
  <si>
    <t>Полдник</t>
  </si>
  <si>
    <t>Итого за Полдник</t>
  </si>
  <si>
    <t>Итого в день</t>
  </si>
  <si>
    <t>суточная норма</t>
  </si>
  <si>
    <t>весенне-летний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</si>
</sst>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%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9">
    <xf numFmtId="0" fontId="0" fillId="0" borderId="0" xfId="0"/>
    <xf numFmtId="0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2" fontId="2" fillId="2" borderId="0" xfId="0" applyNumberFormat="1" applyFont="1" applyFill="1"/>
    <xf numFmtId="0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1" xfId="0" applyNumberFormat="1" applyFont="1" applyFill="1" applyBorder="1" applyAlignment="1">
      <alignment horizontal="right"/>
    </xf>
    <xf numFmtId="1" fontId="2" fillId="2" borderId="0" xfId="0" applyNumberFormat="1" applyFont="1" applyFill="1" applyAlignment="1">
      <alignment horizontal="left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left" indent="1"/>
    </xf>
    <xf numFmtId="0" fontId="1" fillId="2" borderId="7" xfId="0" applyFont="1" applyFill="1" applyBorder="1" applyAlignment="1">
      <alignment horizontal="left" indent="1"/>
    </xf>
    <xf numFmtId="0" fontId="2" fillId="2" borderId="5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1" fontId="2" fillId="2" borderId="11" xfId="0" applyNumberFormat="1" applyFont="1" applyFill="1" applyBorder="1" applyAlignment="1">
      <alignment horizontal="center" vertical="top"/>
    </xf>
    <xf numFmtId="2" fontId="2" fillId="2" borderId="11" xfId="0" applyNumberFormat="1" applyFont="1" applyFill="1" applyBorder="1" applyAlignment="1">
      <alignment horizontal="center" vertical="top"/>
    </xf>
    <xf numFmtId="164" fontId="2" fillId="2" borderId="11" xfId="0" applyNumberFormat="1" applyFont="1" applyFill="1" applyBorder="1" applyAlignment="1">
      <alignment horizontal="center" vertical="top"/>
    </xf>
    <xf numFmtId="0" fontId="2" fillId="2" borderId="11" xfId="0" applyNumberFormat="1" applyFont="1" applyFill="1" applyBorder="1" applyAlignment="1">
      <alignment horizontal="center" vertical="top"/>
    </xf>
    <xf numFmtId="0" fontId="2" fillId="2" borderId="12" xfId="0" applyNumberFormat="1" applyFont="1" applyFill="1" applyBorder="1" applyAlignment="1">
      <alignment horizontal="left" vertical="center" wrapText="1"/>
    </xf>
    <xf numFmtId="0" fontId="2" fillId="2" borderId="13" xfId="0" applyNumberFormat="1" applyFont="1" applyFill="1" applyBorder="1" applyAlignment="1">
      <alignment horizontal="left" vertical="center" wrapText="1"/>
    </xf>
    <xf numFmtId="1" fontId="2" fillId="3" borderId="14" xfId="1" applyNumberFormat="1" applyFont="1" applyFill="1" applyBorder="1" applyAlignment="1">
      <alignment horizontal="center" vertical="center"/>
    </xf>
    <xf numFmtId="2" fontId="2" fillId="3" borderId="14" xfId="1" applyNumberFormat="1" applyFont="1" applyFill="1" applyBorder="1" applyAlignment="1">
      <alignment horizontal="left" vertical="center" wrapText="1"/>
    </xf>
    <xf numFmtId="0" fontId="2" fillId="3" borderId="14" xfId="1" applyNumberFormat="1" applyFont="1" applyFill="1" applyBorder="1" applyAlignment="1">
      <alignment horizontal="center" vertical="top"/>
    </xf>
    <xf numFmtId="2" fontId="1" fillId="3" borderId="15" xfId="0" applyNumberFormat="1" applyFont="1" applyFill="1" applyBorder="1" applyAlignment="1"/>
    <xf numFmtId="2" fontId="2" fillId="3" borderId="14" xfId="1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/>
    <xf numFmtId="2" fontId="1" fillId="2" borderId="6" xfId="0" applyNumberFormat="1" applyFont="1" applyFill="1" applyBorder="1" applyAlignment="1"/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10" fontId="1" fillId="2" borderId="5" xfId="0" applyNumberFormat="1" applyFont="1" applyFill="1" applyBorder="1" applyAlignment="1">
      <alignment horizontal="left"/>
    </xf>
    <xf numFmtId="10" fontId="1" fillId="2" borderId="6" xfId="0" applyNumberFormat="1" applyFont="1" applyFill="1" applyBorder="1" applyAlignment="1">
      <alignment horizontal="left"/>
    </xf>
    <xf numFmtId="10" fontId="1" fillId="2" borderId="7" xfId="0" applyNumberFormat="1" applyFont="1" applyFill="1" applyBorder="1" applyAlignment="1">
      <alignment horizontal="left"/>
    </xf>
    <xf numFmtId="2" fontId="1" fillId="2" borderId="6" xfId="0" applyNumberFormat="1" applyFont="1" applyFill="1" applyBorder="1" applyAlignment="1">
      <alignment horizontal="left"/>
    </xf>
    <xf numFmtId="10" fontId="1" fillId="2" borderId="6" xfId="0" applyNumberFormat="1" applyFont="1" applyFill="1" applyBorder="1" applyAlignment="1">
      <alignment horizontal="center" vertical="top"/>
    </xf>
    <xf numFmtId="165" fontId="1" fillId="2" borderId="11" xfId="0" applyNumberFormat="1" applyFont="1" applyFill="1" applyBorder="1" applyAlignment="1">
      <alignment horizontal="center" vertical="top"/>
    </xf>
    <xf numFmtId="2" fontId="1" fillId="2" borderId="5" xfId="0" applyNumberFormat="1" applyFont="1" applyFill="1" applyBorder="1" applyAlignment="1">
      <alignment horizontal="left" indent="1"/>
    </xf>
    <xf numFmtId="2" fontId="1" fillId="2" borderId="6" xfId="0" applyNumberFormat="1" applyFont="1" applyFill="1" applyBorder="1" applyAlignment="1">
      <alignment horizontal="left" indent="1"/>
    </xf>
    <xf numFmtId="2" fontId="1" fillId="2" borderId="7" xfId="0" applyNumberFormat="1" applyFont="1" applyFill="1" applyBorder="1" applyAlignment="1">
      <alignment horizontal="left" indent="1"/>
    </xf>
    <xf numFmtId="0" fontId="2" fillId="2" borderId="11" xfId="0" applyNumberFormat="1" applyFont="1" applyFill="1" applyBorder="1" applyAlignment="1">
      <alignment horizontal="center" vertical="center"/>
    </xf>
    <xf numFmtId="166" fontId="2" fillId="2" borderId="11" xfId="0" applyNumberFormat="1" applyFont="1" applyFill="1" applyBorder="1" applyAlignment="1">
      <alignment horizontal="center" vertical="top"/>
    </xf>
    <xf numFmtId="1" fontId="2" fillId="2" borderId="11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left" vertical="center" wrapText="1"/>
    </xf>
    <xf numFmtId="0" fontId="2" fillId="2" borderId="7" xfId="1" applyNumberFormat="1" applyFont="1" applyFill="1" applyBorder="1" applyAlignment="1">
      <alignment horizontal="left" vertical="center" wrapText="1"/>
    </xf>
    <xf numFmtId="1" fontId="2" fillId="2" borderId="11" xfId="1" applyNumberFormat="1" applyFont="1" applyFill="1" applyBorder="1" applyAlignment="1">
      <alignment horizontal="center" vertical="top"/>
    </xf>
    <xf numFmtId="2" fontId="2" fillId="2" borderId="11" xfId="1" applyNumberFormat="1" applyFont="1" applyFill="1" applyBorder="1" applyAlignment="1">
      <alignment horizontal="center" vertical="top"/>
    </xf>
    <xf numFmtId="0" fontId="2" fillId="2" borderId="11" xfId="1" applyNumberFormat="1" applyFont="1" applyFill="1" applyBorder="1" applyAlignment="1">
      <alignment horizontal="center" vertical="top"/>
    </xf>
    <xf numFmtId="166" fontId="2" fillId="2" borderId="11" xfId="1" applyNumberFormat="1" applyFont="1" applyFill="1" applyBorder="1" applyAlignment="1">
      <alignment horizontal="center" vertical="top"/>
    </xf>
    <xf numFmtId="164" fontId="2" fillId="2" borderId="11" xfId="1" applyNumberFormat="1" applyFont="1" applyFill="1" applyBorder="1" applyAlignment="1">
      <alignment horizontal="center" vertical="top"/>
    </xf>
    <xf numFmtId="2" fontId="2" fillId="2" borderId="1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1" fontId="1" fillId="2" borderId="7" xfId="0" applyNumberFormat="1" applyFont="1" applyFill="1" applyBorder="1" applyAlignment="1"/>
    <xf numFmtId="2" fontId="1" fillId="2" borderId="7" xfId="0" applyNumberFormat="1" applyFont="1" applyFill="1" applyBorder="1" applyAlignment="1"/>
    <xf numFmtId="2" fontId="1" fillId="2" borderId="11" xfId="0" applyNumberFormat="1" applyFont="1" applyFill="1" applyBorder="1" applyAlignment="1">
      <alignment horizontal="center" vertical="top"/>
    </xf>
    <xf numFmtId="166" fontId="1" fillId="2" borderId="11" xfId="0" applyNumberFormat="1" applyFont="1" applyFill="1" applyBorder="1" applyAlignment="1">
      <alignment horizontal="center" vertical="top"/>
    </xf>
    <xf numFmtId="164" fontId="1" fillId="2" borderId="11" xfId="0" applyNumberFormat="1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left" indent="1"/>
    </xf>
    <xf numFmtId="0" fontId="1" fillId="2" borderId="17" xfId="0" applyFont="1" applyFill="1" applyBorder="1" applyAlignment="1">
      <alignment horizontal="left" indent="1"/>
    </xf>
    <xf numFmtId="0" fontId="1" fillId="2" borderId="18" xfId="0" applyFont="1" applyFill="1" applyBorder="1" applyAlignment="1">
      <alignment horizontal="left" indent="1"/>
    </xf>
    <xf numFmtId="1" fontId="2" fillId="3" borderId="14" xfId="0" applyNumberFormat="1" applyFont="1" applyFill="1" applyBorder="1" applyAlignment="1">
      <alignment horizontal="center" vertical="center"/>
    </xf>
    <xf numFmtId="0" fontId="2" fillId="3" borderId="19" xfId="0" applyNumberFormat="1" applyFont="1" applyFill="1" applyBorder="1" applyAlignment="1">
      <alignment horizontal="left" vertical="center" wrapText="1"/>
    </xf>
    <xf numFmtId="0" fontId="2" fillId="3" borderId="15" xfId="0" applyNumberFormat="1" applyFont="1" applyFill="1" applyBorder="1" applyAlignment="1">
      <alignment horizontal="left" vertical="center" wrapText="1"/>
    </xf>
    <xf numFmtId="1" fontId="2" fillId="3" borderId="14" xfId="0" applyNumberFormat="1" applyFont="1" applyFill="1" applyBorder="1" applyAlignment="1">
      <alignment horizontal="center" vertical="top"/>
    </xf>
    <xf numFmtId="2" fontId="2" fillId="3" borderId="14" xfId="0" applyNumberFormat="1" applyFont="1" applyFill="1" applyBorder="1" applyAlignment="1">
      <alignment horizontal="center" vertical="top"/>
    </xf>
    <xf numFmtId="166" fontId="2" fillId="3" borderId="14" xfId="0" applyNumberFormat="1" applyFont="1" applyFill="1" applyBorder="1" applyAlignment="1">
      <alignment horizontal="center" vertical="top"/>
    </xf>
    <xf numFmtId="0" fontId="2" fillId="3" borderId="14" xfId="0" applyNumberFormat="1" applyFont="1" applyFill="1" applyBorder="1" applyAlignment="1">
      <alignment horizontal="center" vertical="top"/>
    </xf>
    <xf numFmtId="0" fontId="2" fillId="3" borderId="14" xfId="1" applyNumberFormat="1" applyFont="1" applyFill="1" applyBorder="1" applyAlignment="1">
      <alignment horizontal="center" vertical="center"/>
    </xf>
    <xf numFmtId="0" fontId="2" fillId="3" borderId="20" xfId="1" applyNumberFormat="1" applyFont="1" applyFill="1" applyBorder="1" applyAlignment="1">
      <alignment horizontal="left" vertical="center" wrapText="1"/>
    </xf>
    <xf numFmtId="0" fontId="2" fillId="3" borderId="21" xfId="1" applyNumberFormat="1" applyFont="1" applyFill="1" applyBorder="1" applyAlignment="1">
      <alignment horizontal="left" vertical="center" wrapText="1"/>
    </xf>
    <xf numFmtId="1" fontId="2" fillId="3" borderId="14" xfId="1" applyNumberFormat="1" applyFont="1" applyFill="1" applyBorder="1" applyAlignment="1">
      <alignment horizontal="center" vertical="top"/>
    </xf>
    <xf numFmtId="2" fontId="2" fillId="3" borderId="14" xfId="1" applyNumberFormat="1" applyFont="1" applyFill="1" applyBorder="1" applyAlignment="1">
      <alignment horizontal="center" vertical="top"/>
    </xf>
    <xf numFmtId="10" fontId="1" fillId="2" borderId="7" xfId="0" applyNumberFormat="1" applyFont="1" applyFill="1" applyBorder="1" applyAlignment="1">
      <alignment horizontal="left"/>
    </xf>
    <xf numFmtId="10" fontId="1" fillId="2" borderId="11" xfId="0" applyNumberFormat="1" applyFont="1" applyFill="1" applyBorder="1" applyAlignment="1">
      <alignment horizontal="center" vertical="top"/>
    </xf>
    <xf numFmtId="2" fontId="1" fillId="2" borderId="7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9" fontId="1" fillId="2" borderId="11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activeCell="N3" sqref="N3:T3"/>
    </sheetView>
  </sheetViews>
  <sheetFormatPr defaultRowHeight="14.4" x14ac:dyDescent="0.3"/>
  <sheetData>
    <row r="1" spans="1:20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2" t="s">
        <v>1</v>
      </c>
      <c r="B2" s="3"/>
      <c r="C2" s="3"/>
      <c r="D2" s="4"/>
      <c r="E2" s="4"/>
      <c r="F2" s="5"/>
      <c r="G2" s="6" t="s">
        <v>2</v>
      </c>
      <c r="H2" s="6"/>
      <c r="I2" s="6"/>
      <c r="J2" s="7"/>
      <c r="K2" s="7"/>
      <c r="L2" s="8" t="s">
        <v>3</v>
      </c>
      <c r="M2" s="8"/>
      <c r="N2" s="9" t="s">
        <v>47</v>
      </c>
      <c r="O2" s="9"/>
      <c r="P2" s="9"/>
      <c r="Q2" s="9"/>
      <c r="R2" s="7"/>
      <c r="S2" s="7"/>
      <c r="T2" s="7"/>
    </row>
    <row r="3" spans="1:20" x14ac:dyDescent="0.3">
      <c r="A3" s="3"/>
      <c r="B3" s="3"/>
      <c r="C3" s="3"/>
      <c r="D3" s="10" t="s">
        <v>4</v>
      </c>
      <c r="E3" s="10"/>
      <c r="F3" s="10"/>
      <c r="G3" s="11">
        <v>2</v>
      </c>
      <c r="H3" s="7"/>
      <c r="I3" s="4"/>
      <c r="J3" s="4"/>
      <c r="K3" s="4"/>
      <c r="L3" s="10" t="s">
        <v>5</v>
      </c>
      <c r="M3" s="10"/>
      <c r="N3" s="6"/>
      <c r="O3" s="6"/>
      <c r="P3" s="6"/>
      <c r="Q3" s="6"/>
      <c r="R3" s="6"/>
      <c r="S3" s="6"/>
      <c r="T3" s="6"/>
    </row>
    <row r="4" spans="1:20" x14ac:dyDescent="0.3">
      <c r="A4" s="12" t="s">
        <v>6</v>
      </c>
      <c r="B4" s="13" t="s">
        <v>7</v>
      </c>
      <c r="C4" s="14"/>
      <c r="D4" s="12" t="s">
        <v>8</v>
      </c>
      <c r="E4" s="15"/>
      <c r="F4" s="16" t="s">
        <v>9</v>
      </c>
      <c r="G4" s="17"/>
      <c r="H4" s="18"/>
      <c r="I4" s="12" t="s">
        <v>10</v>
      </c>
      <c r="J4" s="16" t="s">
        <v>11</v>
      </c>
      <c r="K4" s="17"/>
      <c r="L4" s="17"/>
      <c r="M4" s="17"/>
      <c r="N4" s="18"/>
      <c r="O4" s="16" t="s">
        <v>12</v>
      </c>
      <c r="P4" s="17"/>
      <c r="Q4" s="17"/>
      <c r="R4" s="17"/>
      <c r="S4" s="17"/>
      <c r="T4" s="18"/>
    </row>
    <row r="5" spans="1:20" x14ac:dyDescent="0.3">
      <c r="A5" s="19"/>
      <c r="B5" s="20"/>
      <c r="C5" s="21"/>
      <c r="D5" s="19"/>
      <c r="E5" s="22"/>
      <c r="F5" s="23" t="s">
        <v>13</v>
      </c>
      <c r="G5" s="24" t="s">
        <v>14</v>
      </c>
      <c r="H5" s="24" t="s">
        <v>15</v>
      </c>
      <c r="I5" s="19"/>
      <c r="J5" s="24" t="s">
        <v>16</v>
      </c>
      <c r="K5" s="24" t="s">
        <v>17</v>
      </c>
      <c r="L5" s="24" t="s">
        <v>18</v>
      </c>
      <c r="M5" s="24" t="s">
        <v>19</v>
      </c>
      <c r="N5" s="24" t="s">
        <v>20</v>
      </c>
      <c r="O5" s="24" t="s">
        <v>21</v>
      </c>
      <c r="P5" s="24" t="s">
        <v>22</v>
      </c>
      <c r="Q5" s="24" t="s">
        <v>23</v>
      </c>
      <c r="R5" s="24" t="s">
        <v>24</v>
      </c>
      <c r="S5" s="24" t="s">
        <v>25</v>
      </c>
      <c r="T5" s="24" t="s">
        <v>26</v>
      </c>
    </row>
    <row r="6" spans="1:20" x14ac:dyDescent="0.3">
      <c r="A6" s="25">
        <v>1</v>
      </c>
      <c r="B6" s="26">
        <v>2</v>
      </c>
      <c r="C6" s="27"/>
      <c r="D6" s="28">
        <v>3</v>
      </c>
      <c r="E6" s="28"/>
      <c r="F6" s="28">
        <v>4</v>
      </c>
      <c r="G6" s="28">
        <v>5</v>
      </c>
      <c r="H6" s="28">
        <v>6</v>
      </c>
      <c r="I6" s="28">
        <v>7</v>
      </c>
      <c r="J6" s="28">
        <v>8</v>
      </c>
      <c r="K6" s="28">
        <v>9</v>
      </c>
      <c r="L6" s="28">
        <v>10</v>
      </c>
      <c r="M6" s="28">
        <v>11</v>
      </c>
      <c r="N6" s="28">
        <v>12</v>
      </c>
      <c r="O6" s="28">
        <v>13</v>
      </c>
      <c r="P6" s="28">
        <v>14</v>
      </c>
      <c r="Q6" s="28">
        <v>15</v>
      </c>
      <c r="R6" s="28">
        <v>16</v>
      </c>
      <c r="S6" s="28">
        <v>17</v>
      </c>
      <c r="T6" s="28">
        <v>18</v>
      </c>
    </row>
    <row r="7" spans="1:20" x14ac:dyDescent="0.3">
      <c r="A7" s="29" t="s">
        <v>27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1"/>
    </row>
    <row r="8" spans="1:20" x14ac:dyDescent="0.3">
      <c r="A8" s="25">
        <v>362</v>
      </c>
      <c r="B8" s="32" t="s">
        <v>28</v>
      </c>
      <c r="C8" s="33"/>
      <c r="D8" s="34">
        <v>183</v>
      </c>
      <c r="E8" s="35">
        <v>73.77</v>
      </c>
      <c r="F8" s="35">
        <v>14.04</v>
      </c>
      <c r="G8" s="35">
        <v>13.53</v>
      </c>
      <c r="H8" s="35">
        <v>29.65</v>
      </c>
      <c r="I8" s="35">
        <v>296.60000000000002</v>
      </c>
      <c r="J8" s="35">
        <v>0.24</v>
      </c>
      <c r="K8" s="35">
        <v>0.38</v>
      </c>
      <c r="L8" s="35">
        <v>0.88</v>
      </c>
      <c r="M8" s="36">
        <v>0.2</v>
      </c>
      <c r="N8" s="37">
        <v>1.28</v>
      </c>
      <c r="O8" s="35">
        <v>203.25</v>
      </c>
      <c r="P8" s="35">
        <v>390.21</v>
      </c>
      <c r="Q8" s="34">
        <v>1.1200000000000001</v>
      </c>
      <c r="R8" s="36">
        <v>1.9E-2</v>
      </c>
      <c r="S8" s="35">
        <v>88.36</v>
      </c>
      <c r="T8" s="35">
        <v>2.38</v>
      </c>
    </row>
    <row r="9" spans="1:20" x14ac:dyDescent="0.3">
      <c r="A9" s="25">
        <v>377</v>
      </c>
      <c r="B9" s="38" t="s">
        <v>29</v>
      </c>
      <c r="C9" s="39"/>
      <c r="D9" s="34">
        <v>200</v>
      </c>
      <c r="E9" s="35">
        <v>4.53</v>
      </c>
      <c r="F9" s="35">
        <v>0.26</v>
      </c>
      <c r="G9" s="35">
        <v>0.06</v>
      </c>
      <c r="H9" s="35">
        <v>15.22</v>
      </c>
      <c r="I9" s="35">
        <f>F9*4+G9*9+H9*4</f>
        <v>62.46</v>
      </c>
      <c r="J9" s="35">
        <v>0</v>
      </c>
      <c r="K9" s="35">
        <v>0.01</v>
      </c>
      <c r="L9" s="35">
        <v>2.9</v>
      </c>
      <c r="M9" s="37">
        <v>0</v>
      </c>
      <c r="N9" s="35">
        <v>0.06</v>
      </c>
      <c r="O9" s="35">
        <v>8.0500000000000007</v>
      </c>
      <c r="P9" s="35">
        <v>9.7799999999999994</v>
      </c>
      <c r="Q9" s="35">
        <v>1.7000000000000001E-2</v>
      </c>
      <c r="R9" s="36">
        <v>0</v>
      </c>
      <c r="S9" s="35">
        <v>5.24</v>
      </c>
      <c r="T9" s="35">
        <v>0.87</v>
      </c>
    </row>
    <row r="10" spans="1:20" x14ac:dyDescent="0.3">
      <c r="A10" s="40" t="s">
        <v>30</v>
      </c>
      <c r="B10" s="41" t="s">
        <v>31</v>
      </c>
      <c r="C10" s="41"/>
      <c r="D10" s="42">
        <v>200</v>
      </c>
      <c r="E10" s="43"/>
      <c r="F10" s="44">
        <v>5.6</v>
      </c>
      <c r="G10" s="44">
        <v>6.4</v>
      </c>
      <c r="H10" s="44">
        <v>9.4</v>
      </c>
      <c r="I10" s="44">
        <v>117.6</v>
      </c>
      <c r="J10" s="44">
        <v>0.08</v>
      </c>
      <c r="K10" s="44">
        <v>0.307</v>
      </c>
      <c r="L10" s="44">
        <v>2.6</v>
      </c>
      <c r="M10" s="44">
        <v>6.7000000000000004E-2</v>
      </c>
      <c r="N10" s="44">
        <v>0.29199999999999998</v>
      </c>
      <c r="O10" s="44">
        <v>240</v>
      </c>
      <c r="P10" s="44">
        <v>180</v>
      </c>
      <c r="Q10" s="44">
        <v>0.8</v>
      </c>
      <c r="R10" s="44">
        <v>1.7999999999999999E-2</v>
      </c>
      <c r="S10" s="44">
        <v>28</v>
      </c>
      <c r="T10" s="44">
        <v>0.12</v>
      </c>
    </row>
    <row r="11" spans="1:20" x14ac:dyDescent="0.3">
      <c r="A11" s="45" t="s">
        <v>32</v>
      </c>
      <c r="B11" s="46"/>
      <c r="C11" s="46"/>
      <c r="D11" s="47">
        <f t="shared" ref="D11:I11" si="0">SUM(D8:D10)</f>
        <v>583</v>
      </c>
      <c r="E11" s="48">
        <f t="shared" si="0"/>
        <v>78.3</v>
      </c>
      <c r="F11" s="48">
        <f t="shared" si="0"/>
        <v>19.899999999999999</v>
      </c>
      <c r="G11" s="48">
        <f t="shared" si="0"/>
        <v>19.990000000000002</v>
      </c>
      <c r="H11" s="48">
        <f t="shared" si="0"/>
        <v>54.269999999999996</v>
      </c>
      <c r="I11" s="48">
        <f t="shared" si="0"/>
        <v>476.65999999999997</v>
      </c>
      <c r="J11" s="48">
        <v>3</v>
      </c>
      <c r="K11" s="48">
        <f t="shared" ref="K11:T11" si="1">SUM(K8:K10)</f>
        <v>0.69700000000000006</v>
      </c>
      <c r="L11" s="48">
        <f t="shared" si="1"/>
        <v>6.38</v>
      </c>
      <c r="M11" s="48">
        <f t="shared" si="1"/>
        <v>0.26700000000000002</v>
      </c>
      <c r="N11" s="48">
        <f t="shared" si="1"/>
        <v>1.6320000000000001</v>
      </c>
      <c r="O11" s="48">
        <f t="shared" si="1"/>
        <v>451.3</v>
      </c>
      <c r="P11" s="48">
        <f t="shared" si="1"/>
        <v>579.99</v>
      </c>
      <c r="Q11" s="48">
        <f t="shared" si="1"/>
        <v>1.9370000000000001</v>
      </c>
      <c r="R11" s="48">
        <f t="shared" si="1"/>
        <v>3.6999999999999998E-2</v>
      </c>
      <c r="S11" s="48">
        <f t="shared" si="1"/>
        <v>121.6</v>
      </c>
      <c r="T11" s="48">
        <f t="shared" si="1"/>
        <v>3.37</v>
      </c>
    </row>
    <row r="12" spans="1:20" x14ac:dyDescent="0.3">
      <c r="A12" s="49" t="s">
        <v>33</v>
      </c>
      <c r="B12" s="50"/>
      <c r="C12" s="50"/>
      <c r="D12" s="51"/>
      <c r="E12" s="52">
        <f>77.9-E11</f>
        <v>-0.39999999999999147</v>
      </c>
      <c r="F12" s="53">
        <f t="shared" ref="F12:T12" si="2">F11/F29</f>
        <v>0.22111111111111109</v>
      </c>
      <c r="G12" s="54">
        <f t="shared" si="2"/>
        <v>0.21728260869565219</v>
      </c>
      <c r="H12" s="54">
        <f t="shared" si="2"/>
        <v>0.1416971279373368</v>
      </c>
      <c r="I12" s="54">
        <f t="shared" si="2"/>
        <v>0.17524264705882353</v>
      </c>
      <c r="J12" s="54">
        <f t="shared" si="2"/>
        <v>2.1428571428571428</v>
      </c>
      <c r="K12" s="54">
        <f t="shared" si="2"/>
        <v>0.43562500000000004</v>
      </c>
      <c r="L12" s="54">
        <f t="shared" si="2"/>
        <v>9.1142857142857137E-2</v>
      </c>
      <c r="M12" s="54">
        <f t="shared" si="2"/>
        <v>0.29666666666666669</v>
      </c>
      <c r="N12" s="54">
        <f t="shared" si="2"/>
        <v>0.13600000000000001</v>
      </c>
      <c r="O12" s="54">
        <f t="shared" si="2"/>
        <v>0.37608333333333333</v>
      </c>
      <c r="P12" s="54">
        <f t="shared" si="2"/>
        <v>0.483325</v>
      </c>
      <c r="Q12" s="54">
        <f t="shared" si="2"/>
        <v>0.13835714285714287</v>
      </c>
      <c r="R12" s="54">
        <f t="shared" si="2"/>
        <v>0.36999999999999994</v>
      </c>
      <c r="S12" s="54">
        <f t="shared" si="2"/>
        <v>0.40533333333333332</v>
      </c>
      <c r="T12" s="54">
        <f t="shared" si="2"/>
        <v>0.18722222222222223</v>
      </c>
    </row>
    <row r="13" spans="1:20" x14ac:dyDescent="0.3">
      <c r="A13" s="55" t="s">
        <v>34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7"/>
    </row>
    <row r="14" spans="1:20" x14ac:dyDescent="0.3">
      <c r="A14" s="58">
        <v>52</v>
      </c>
      <c r="B14" s="32" t="s">
        <v>35</v>
      </c>
      <c r="C14" s="33"/>
      <c r="D14" s="34">
        <v>100</v>
      </c>
      <c r="E14" s="35">
        <v>9.6999999999999993</v>
      </c>
      <c r="F14" s="35">
        <v>1.4333333333333333</v>
      </c>
      <c r="G14" s="35">
        <v>5.083333333333333</v>
      </c>
      <c r="H14" s="35">
        <v>8.5500000000000007</v>
      </c>
      <c r="I14" s="35">
        <v>85.683333333333337</v>
      </c>
      <c r="J14" s="35">
        <v>1.6666666666666666E-2</v>
      </c>
      <c r="K14" s="35">
        <v>3.3333333333333333E-2</v>
      </c>
      <c r="L14" s="59">
        <v>9.5</v>
      </c>
      <c r="M14" s="35">
        <v>1.6666666666666666E-2</v>
      </c>
      <c r="N14" s="35">
        <v>0.16666666666666666</v>
      </c>
      <c r="O14" s="35">
        <v>44.35</v>
      </c>
      <c r="P14" s="35">
        <v>42.733333333333334</v>
      </c>
      <c r="Q14" s="35">
        <v>0.71666666666666667</v>
      </c>
      <c r="R14" s="36">
        <v>1.6666666666666666E-2</v>
      </c>
      <c r="S14" s="59">
        <v>21.45</v>
      </c>
      <c r="T14" s="35">
        <v>1.4</v>
      </c>
    </row>
    <row r="15" spans="1:20" x14ac:dyDescent="0.3">
      <c r="A15" s="25">
        <v>96</v>
      </c>
      <c r="B15" s="32" t="s">
        <v>36</v>
      </c>
      <c r="C15" s="33"/>
      <c r="D15" s="37">
        <v>250</v>
      </c>
      <c r="E15" s="35">
        <v>15.3</v>
      </c>
      <c r="F15" s="35">
        <v>2.6</v>
      </c>
      <c r="G15" s="35">
        <v>6.13</v>
      </c>
      <c r="H15" s="35">
        <v>17.03</v>
      </c>
      <c r="I15" s="35">
        <v>133.69</v>
      </c>
      <c r="J15" s="37">
        <v>0.12</v>
      </c>
      <c r="K15" s="37">
        <v>7.3999999999999996E-2</v>
      </c>
      <c r="L15" s="35">
        <v>16</v>
      </c>
      <c r="M15" s="36">
        <v>0.04</v>
      </c>
      <c r="N15" s="35">
        <v>0</v>
      </c>
      <c r="O15" s="35">
        <v>25.3</v>
      </c>
      <c r="P15" s="35">
        <v>71.099999999999994</v>
      </c>
      <c r="Q15" s="35">
        <v>0.38</v>
      </c>
      <c r="R15" s="36">
        <v>3.0000000000000001E-3</v>
      </c>
      <c r="S15" s="35">
        <v>26.7</v>
      </c>
      <c r="T15" s="35">
        <v>0.95</v>
      </c>
    </row>
    <row r="16" spans="1:20" x14ac:dyDescent="0.3">
      <c r="A16" s="25">
        <v>293</v>
      </c>
      <c r="B16" s="32" t="s">
        <v>37</v>
      </c>
      <c r="C16" s="33"/>
      <c r="D16" s="34">
        <v>130</v>
      </c>
      <c r="E16" s="35">
        <v>50.62</v>
      </c>
      <c r="F16" s="35">
        <v>24.29</v>
      </c>
      <c r="G16" s="35">
        <v>13.88</v>
      </c>
      <c r="H16" s="35">
        <v>0.21</v>
      </c>
      <c r="I16" s="35">
        <v>223.01</v>
      </c>
      <c r="J16" s="35">
        <v>0.11</v>
      </c>
      <c r="K16" s="35">
        <v>0.24</v>
      </c>
      <c r="L16" s="35">
        <v>2.8000000000000001E-2</v>
      </c>
      <c r="M16" s="34">
        <v>0</v>
      </c>
      <c r="N16" s="37">
        <v>0</v>
      </c>
      <c r="O16" s="59">
        <v>24.86</v>
      </c>
      <c r="P16" s="35">
        <v>2.04</v>
      </c>
      <c r="Q16" s="34">
        <v>0</v>
      </c>
      <c r="R16" s="34">
        <v>0</v>
      </c>
      <c r="S16" s="35">
        <v>21.82</v>
      </c>
      <c r="T16" s="35">
        <v>2.37</v>
      </c>
    </row>
    <row r="17" spans="1:20" x14ac:dyDescent="0.3">
      <c r="A17" s="25">
        <v>171</v>
      </c>
      <c r="B17" s="32" t="s">
        <v>38</v>
      </c>
      <c r="C17" s="33"/>
      <c r="D17" s="34">
        <v>180</v>
      </c>
      <c r="E17" s="35">
        <v>10.97</v>
      </c>
      <c r="F17" s="35">
        <v>7.88</v>
      </c>
      <c r="G17" s="36">
        <v>5.0279999999999996</v>
      </c>
      <c r="H17" s="35">
        <v>38.78</v>
      </c>
      <c r="I17" s="35">
        <v>231.92</v>
      </c>
      <c r="J17" s="35">
        <v>0.36</v>
      </c>
      <c r="K17" s="35">
        <v>0.05</v>
      </c>
      <c r="L17" s="35">
        <v>0</v>
      </c>
      <c r="M17" s="36">
        <v>3.5999999999999997E-2</v>
      </c>
      <c r="N17" s="35">
        <v>3.06</v>
      </c>
      <c r="O17" s="35">
        <v>27.35</v>
      </c>
      <c r="P17" s="35">
        <v>188.43</v>
      </c>
      <c r="Q17" s="35">
        <v>1.0680000000000001</v>
      </c>
      <c r="R17" s="36">
        <v>2E-3</v>
      </c>
      <c r="S17" s="35">
        <v>78.849999999999994</v>
      </c>
      <c r="T17" s="35">
        <v>2.64</v>
      </c>
    </row>
    <row r="18" spans="1:20" x14ac:dyDescent="0.3">
      <c r="A18" s="60">
        <v>699</v>
      </c>
      <c r="B18" s="61" t="s">
        <v>39</v>
      </c>
      <c r="C18" s="62"/>
      <c r="D18" s="63">
        <v>200</v>
      </c>
      <c r="E18" s="64">
        <v>6.4</v>
      </c>
      <c r="F18" s="64">
        <v>0.1</v>
      </c>
      <c r="G18" s="65">
        <v>0</v>
      </c>
      <c r="H18" s="66">
        <v>15.7</v>
      </c>
      <c r="I18" s="64">
        <v>63.2</v>
      </c>
      <c r="J18" s="65">
        <v>1.7999999999999999E-2</v>
      </c>
      <c r="K18" s="65">
        <v>1.2E-2</v>
      </c>
      <c r="L18" s="66">
        <v>8</v>
      </c>
      <c r="M18" s="65">
        <v>0</v>
      </c>
      <c r="N18" s="64">
        <v>0.2</v>
      </c>
      <c r="O18" s="64">
        <v>10.8</v>
      </c>
      <c r="P18" s="64">
        <v>1.7</v>
      </c>
      <c r="Q18" s="64">
        <v>0</v>
      </c>
      <c r="R18" s="67">
        <v>0</v>
      </c>
      <c r="S18" s="64">
        <v>5.8</v>
      </c>
      <c r="T18" s="64">
        <v>1.6</v>
      </c>
    </row>
    <row r="19" spans="1:20" x14ac:dyDescent="0.3">
      <c r="A19" s="68" t="s">
        <v>30</v>
      </c>
      <c r="B19" s="32" t="s">
        <v>40</v>
      </c>
      <c r="C19" s="33"/>
      <c r="D19" s="34">
        <v>40</v>
      </c>
      <c r="E19" s="35">
        <v>2.76</v>
      </c>
      <c r="F19" s="35">
        <f>2.64*D19/40</f>
        <v>2.64</v>
      </c>
      <c r="G19" s="35">
        <f>0.48*D19/40</f>
        <v>0.48</v>
      </c>
      <c r="H19" s="35">
        <f>13.68*D19/40</f>
        <v>13.680000000000001</v>
      </c>
      <c r="I19" s="59">
        <f>F19*4+G19*9+H19*4</f>
        <v>69.600000000000009</v>
      </c>
      <c r="J19" s="37">
        <f>0.08*D19/40</f>
        <v>0.08</v>
      </c>
      <c r="K19" s="35">
        <f>0.04*D19/40</f>
        <v>0.04</v>
      </c>
      <c r="L19" s="34">
        <v>0</v>
      </c>
      <c r="M19" s="34">
        <v>0</v>
      </c>
      <c r="N19" s="35">
        <f>2.4*D19/40</f>
        <v>2.4</v>
      </c>
      <c r="O19" s="35">
        <f>14*D19/40</f>
        <v>14</v>
      </c>
      <c r="P19" s="35">
        <f>63.2*D19/40</f>
        <v>63.2</v>
      </c>
      <c r="Q19" s="35">
        <f>1.2*D19/40</f>
        <v>1.2</v>
      </c>
      <c r="R19" s="36">
        <f>0.001*D19/40</f>
        <v>1E-3</v>
      </c>
      <c r="S19" s="35">
        <f>9.4*D19/40</f>
        <v>9.4</v>
      </c>
      <c r="T19" s="37">
        <f>0.78*D19/40</f>
        <v>0.78</v>
      </c>
    </row>
    <row r="20" spans="1:20" x14ac:dyDescent="0.3">
      <c r="A20" s="58" t="s">
        <v>30</v>
      </c>
      <c r="B20" s="32" t="s">
        <v>41</v>
      </c>
      <c r="C20" s="33"/>
      <c r="D20" s="34">
        <v>30</v>
      </c>
      <c r="E20" s="35">
        <v>2.25</v>
      </c>
      <c r="F20" s="35">
        <f>1.52*D20/30</f>
        <v>1.52</v>
      </c>
      <c r="G20" s="36">
        <f>0.16*D20/30</f>
        <v>0.16</v>
      </c>
      <c r="H20" s="36">
        <f>9.84*D20/30</f>
        <v>9.84</v>
      </c>
      <c r="I20" s="36">
        <f>F20*4+G20*9+H20*4</f>
        <v>46.879999999999995</v>
      </c>
      <c r="J20" s="36">
        <f>0.02*D20/30</f>
        <v>0.02</v>
      </c>
      <c r="K20" s="36">
        <f>0.01*D20/30</f>
        <v>0.01</v>
      </c>
      <c r="L20" s="36">
        <f>0.44*D20/30</f>
        <v>0.44</v>
      </c>
      <c r="M20" s="36">
        <v>0</v>
      </c>
      <c r="N20" s="36">
        <f>0.7*D20/30</f>
        <v>0.7</v>
      </c>
      <c r="O20" s="36">
        <f>4*D20/30</f>
        <v>4</v>
      </c>
      <c r="P20" s="36">
        <f>13*D20/30</f>
        <v>13</v>
      </c>
      <c r="Q20" s="36">
        <f>0.008*D20/30</f>
        <v>8.0000000000000002E-3</v>
      </c>
      <c r="R20" s="36">
        <f>0.001*D20/30</f>
        <v>1E-3</v>
      </c>
      <c r="S20" s="36">
        <v>0</v>
      </c>
      <c r="T20" s="36">
        <f>0.22*D20/30</f>
        <v>0.22</v>
      </c>
    </row>
    <row r="21" spans="1:20" x14ac:dyDescent="0.3">
      <c r="A21" s="69" t="s">
        <v>42</v>
      </c>
      <c r="B21" s="70"/>
      <c r="C21" s="70"/>
      <c r="D21" s="71">
        <f t="shared" ref="D21:I21" si="3">SUM(D14:D20)</f>
        <v>930</v>
      </c>
      <c r="E21" s="72">
        <f t="shared" si="3"/>
        <v>98.000000000000014</v>
      </c>
      <c r="F21" s="73">
        <f t="shared" si="3"/>
        <v>40.463333333333338</v>
      </c>
      <c r="G21" s="74">
        <f t="shared" si="3"/>
        <v>30.761333333333333</v>
      </c>
      <c r="H21" s="74">
        <f t="shared" si="3"/>
        <v>103.79000000000002</v>
      </c>
      <c r="I21" s="74">
        <f t="shared" si="3"/>
        <v>853.98333333333335</v>
      </c>
      <c r="J21" s="73">
        <f t="shared" ref="J21:T21" si="4">SUM(J14:J20)</f>
        <v>0.72466666666666668</v>
      </c>
      <c r="K21" s="73">
        <f t="shared" si="4"/>
        <v>0.45933333333333332</v>
      </c>
      <c r="L21" s="74">
        <f t="shared" si="4"/>
        <v>33.967999999999996</v>
      </c>
      <c r="M21" s="73">
        <f t="shared" si="4"/>
        <v>9.2666666666666675E-2</v>
      </c>
      <c r="N21" s="75">
        <f t="shared" si="4"/>
        <v>6.5266666666666664</v>
      </c>
      <c r="O21" s="73">
        <f t="shared" si="4"/>
        <v>150.66000000000003</v>
      </c>
      <c r="P21" s="74">
        <f t="shared" si="4"/>
        <v>382.20333333333332</v>
      </c>
      <c r="Q21" s="73">
        <f t="shared" si="4"/>
        <v>3.3726666666666665</v>
      </c>
      <c r="R21" s="73">
        <f t="shared" si="4"/>
        <v>2.3666666666666669E-2</v>
      </c>
      <c r="S21" s="73">
        <f t="shared" si="4"/>
        <v>164.02</v>
      </c>
      <c r="T21" s="73">
        <f t="shared" si="4"/>
        <v>9.9599999999999991</v>
      </c>
    </row>
    <row r="22" spans="1:20" x14ac:dyDescent="0.3">
      <c r="A22" s="49" t="s">
        <v>33</v>
      </c>
      <c r="B22" s="50"/>
      <c r="C22" s="50"/>
      <c r="D22" s="51"/>
      <c r="E22" s="52">
        <f>98-E21</f>
        <v>0</v>
      </c>
      <c r="F22" s="53">
        <f t="shared" ref="F22:T22" si="5">F21/F29</f>
        <v>0.44959259259259265</v>
      </c>
      <c r="G22" s="54">
        <f t="shared" si="5"/>
        <v>0.33436231884057971</v>
      </c>
      <c r="H22" s="54">
        <f t="shared" si="5"/>
        <v>0.27099216710182772</v>
      </c>
      <c r="I22" s="54">
        <f t="shared" si="5"/>
        <v>0.31396446078431373</v>
      </c>
      <c r="J22" s="54">
        <f t="shared" si="5"/>
        <v>0.51761904761904765</v>
      </c>
      <c r="K22" s="54">
        <f t="shared" si="5"/>
        <v>0.2870833333333333</v>
      </c>
      <c r="L22" s="54">
        <f t="shared" si="5"/>
        <v>0.48525714285714283</v>
      </c>
      <c r="M22" s="54">
        <f t="shared" si="5"/>
        <v>0.10296296296296296</v>
      </c>
      <c r="N22" s="54">
        <f t="shared" si="5"/>
        <v>0.54388888888888887</v>
      </c>
      <c r="O22" s="54">
        <f t="shared" si="5"/>
        <v>0.12555000000000002</v>
      </c>
      <c r="P22" s="54">
        <f t="shared" si="5"/>
        <v>0.31850277777777775</v>
      </c>
      <c r="Q22" s="54">
        <f t="shared" si="5"/>
        <v>0.2409047619047619</v>
      </c>
      <c r="R22" s="54">
        <f t="shared" si="5"/>
        <v>0.23666666666666669</v>
      </c>
      <c r="S22" s="54">
        <f t="shared" si="5"/>
        <v>0.5467333333333334</v>
      </c>
      <c r="T22" s="54">
        <f t="shared" si="5"/>
        <v>0.55333333333333323</v>
      </c>
    </row>
    <row r="23" spans="1:20" x14ac:dyDescent="0.3">
      <c r="A23" s="76" t="s">
        <v>43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8"/>
    </row>
    <row r="24" spans="1:20" x14ac:dyDescent="0.3">
      <c r="A24" s="79"/>
      <c r="B24" s="80"/>
      <c r="C24" s="81"/>
      <c r="D24" s="82"/>
      <c r="E24" s="83"/>
      <c r="F24" s="83"/>
      <c r="G24" s="83"/>
      <c r="H24" s="83"/>
      <c r="I24" s="83"/>
      <c r="J24" s="83"/>
      <c r="K24" s="83"/>
      <c r="L24" s="84"/>
      <c r="M24" s="83"/>
      <c r="N24" s="85"/>
      <c r="O24" s="84"/>
      <c r="P24" s="83"/>
      <c r="Q24" s="84"/>
      <c r="R24" s="82"/>
      <c r="S24" s="83"/>
      <c r="T24" s="83"/>
    </row>
    <row r="25" spans="1:20" x14ac:dyDescent="0.3">
      <c r="A25" s="86"/>
      <c r="B25" s="87"/>
      <c r="C25" s="88"/>
      <c r="D25" s="89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</row>
    <row r="26" spans="1:20" x14ac:dyDescent="0.3">
      <c r="A26" s="69" t="s">
        <v>44</v>
      </c>
      <c r="B26" s="70"/>
      <c r="C26" s="70"/>
      <c r="D26" s="47">
        <f t="shared" ref="D26:T26" si="6">SUM(D24:D25)</f>
        <v>0</v>
      </c>
      <c r="E26" s="48">
        <f t="shared" si="6"/>
        <v>0</v>
      </c>
      <c r="F26" s="73">
        <f t="shared" si="6"/>
        <v>0</v>
      </c>
      <c r="G26" s="74">
        <f t="shared" si="6"/>
        <v>0</v>
      </c>
      <c r="H26" s="74">
        <f t="shared" si="6"/>
        <v>0</v>
      </c>
      <c r="I26" s="74">
        <f t="shared" si="6"/>
        <v>0</v>
      </c>
      <c r="J26" s="74">
        <f t="shared" si="6"/>
        <v>0</v>
      </c>
      <c r="K26" s="74">
        <f t="shared" si="6"/>
        <v>0</v>
      </c>
      <c r="L26" s="74">
        <f t="shared" si="6"/>
        <v>0</v>
      </c>
      <c r="M26" s="74">
        <f t="shared" si="6"/>
        <v>0</v>
      </c>
      <c r="N26" s="74">
        <f t="shared" si="6"/>
        <v>0</v>
      </c>
      <c r="O26" s="74">
        <f t="shared" si="6"/>
        <v>0</v>
      </c>
      <c r="P26" s="74">
        <f t="shared" si="6"/>
        <v>0</v>
      </c>
      <c r="Q26" s="74">
        <f t="shared" si="6"/>
        <v>0</v>
      </c>
      <c r="R26" s="75">
        <f t="shared" si="6"/>
        <v>0</v>
      </c>
      <c r="S26" s="74">
        <f t="shared" si="6"/>
        <v>0</v>
      </c>
      <c r="T26" s="74">
        <f t="shared" si="6"/>
        <v>0</v>
      </c>
    </row>
    <row r="27" spans="1:20" x14ac:dyDescent="0.3">
      <c r="A27" s="49" t="s">
        <v>33</v>
      </c>
      <c r="B27" s="50"/>
      <c r="C27" s="50"/>
      <c r="D27" s="51"/>
      <c r="E27" s="91"/>
      <c r="F27" s="92">
        <f>F26/F29</f>
        <v>0</v>
      </c>
      <c r="G27" s="54">
        <f t="shared" ref="G27:T27" si="7">G26/G29</f>
        <v>0</v>
      </c>
      <c r="H27" s="54">
        <f t="shared" si="7"/>
        <v>0</v>
      </c>
      <c r="I27" s="54">
        <f t="shared" si="7"/>
        <v>0</v>
      </c>
      <c r="J27" s="54">
        <f t="shared" si="7"/>
        <v>0</v>
      </c>
      <c r="K27" s="54">
        <f t="shared" si="7"/>
        <v>0</v>
      </c>
      <c r="L27" s="54">
        <f t="shared" si="7"/>
        <v>0</v>
      </c>
      <c r="M27" s="54">
        <f t="shared" si="7"/>
        <v>0</v>
      </c>
      <c r="N27" s="54">
        <f t="shared" si="7"/>
        <v>0</v>
      </c>
      <c r="O27" s="54">
        <f t="shared" si="7"/>
        <v>0</v>
      </c>
      <c r="P27" s="54">
        <f t="shared" si="7"/>
        <v>0</v>
      </c>
      <c r="Q27" s="54">
        <f t="shared" si="7"/>
        <v>0</v>
      </c>
      <c r="R27" s="54">
        <f t="shared" si="7"/>
        <v>0</v>
      </c>
      <c r="S27" s="54">
        <f t="shared" si="7"/>
        <v>0</v>
      </c>
      <c r="T27" s="54">
        <f t="shared" si="7"/>
        <v>0</v>
      </c>
    </row>
    <row r="28" spans="1:20" x14ac:dyDescent="0.3">
      <c r="A28" s="69" t="s">
        <v>45</v>
      </c>
      <c r="B28" s="70"/>
      <c r="C28" s="70"/>
      <c r="D28" s="71">
        <f>D21+D11</f>
        <v>1513</v>
      </c>
      <c r="E28" s="93">
        <f>E21+E11</f>
        <v>176.3</v>
      </c>
      <c r="F28" s="73">
        <f t="shared" ref="F28:T28" si="8">SUM(F11,F21,F26)</f>
        <v>60.363333333333337</v>
      </c>
      <c r="G28" s="74">
        <f t="shared" si="8"/>
        <v>50.751333333333335</v>
      </c>
      <c r="H28" s="74">
        <f t="shared" si="8"/>
        <v>158.06</v>
      </c>
      <c r="I28" s="74">
        <f t="shared" si="8"/>
        <v>1330.6433333333334</v>
      </c>
      <c r="J28" s="73">
        <f t="shared" si="8"/>
        <v>3.7246666666666668</v>
      </c>
      <c r="K28" s="73">
        <f t="shared" si="8"/>
        <v>1.1563333333333334</v>
      </c>
      <c r="L28" s="74">
        <f t="shared" si="8"/>
        <v>40.347999999999999</v>
      </c>
      <c r="M28" s="73">
        <f t="shared" si="8"/>
        <v>0.35966666666666669</v>
      </c>
      <c r="N28" s="73">
        <f t="shared" si="8"/>
        <v>8.158666666666667</v>
      </c>
      <c r="O28" s="74">
        <f t="shared" si="8"/>
        <v>601.96</v>
      </c>
      <c r="P28" s="74">
        <f t="shared" si="8"/>
        <v>962.19333333333338</v>
      </c>
      <c r="Q28" s="73">
        <f t="shared" si="8"/>
        <v>5.3096666666666668</v>
      </c>
      <c r="R28" s="75">
        <f t="shared" si="8"/>
        <v>6.0666666666666667E-2</v>
      </c>
      <c r="S28" s="73">
        <f t="shared" si="8"/>
        <v>285.62</v>
      </c>
      <c r="T28" s="73">
        <f t="shared" si="8"/>
        <v>13.329999999999998</v>
      </c>
    </row>
    <row r="29" spans="1:20" x14ac:dyDescent="0.3">
      <c r="A29" s="94" t="s">
        <v>46</v>
      </c>
      <c r="B29" s="95"/>
      <c r="C29" s="95"/>
      <c r="D29" s="96"/>
      <c r="E29" s="97"/>
      <c r="F29" s="35">
        <v>90</v>
      </c>
      <c r="G29" s="59">
        <v>92</v>
      </c>
      <c r="H29" s="59">
        <v>383</v>
      </c>
      <c r="I29" s="59">
        <v>2720</v>
      </c>
      <c r="J29" s="35">
        <v>1.4</v>
      </c>
      <c r="K29" s="35">
        <v>1.6</v>
      </c>
      <c r="L29" s="34">
        <v>70</v>
      </c>
      <c r="M29" s="35">
        <v>0.9</v>
      </c>
      <c r="N29" s="34">
        <v>12</v>
      </c>
      <c r="O29" s="34">
        <v>1200</v>
      </c>
      <c r="P29" s="34">
        <v>1200</v>
      </c>
      <c r="Q29" s="34">
        <v>14</v>
      </c>
      <c r="R29" s="59">
        <v>0.1</v>
      </c>
      <c r="S29" s="34">
        <v>300</v>
      </c>
      <c r="T29" s="35">
        <v>18</v>
      </c>
    </row>
    <row r="30" spans="1:20" x14ac:dyDescent="0.3">
      <c r="A30" s="49" t="s">
        <v>33</v>
      </c>
      <c r="B30" s="50"/>
      <c r="C30" s="50"/>
      <c r="D30" s="51"/>
      <c r="E30" s="91"/>
      <c r="F30" s="92">
        <f t="shared" ref="F30:T30" si="9">F28/F29</f>
        <v>0.67070370370370369</v>
      </c>
      <c r="G30" s="54">
        <f t="shared" si="9"/>
        <v>0.55164492753623195</v>
      </c>
      <c r="H30" s="54">
        <f t="shared" si="9"/>
        <v>0.41268929503916452</v>
      </c>
      <c r="I30" s="54">
        <f t="shared" si="9"/>
        <v>0.48920710784313731</v>
      </c>
      <c r="J30" s="54">
        <f t="shared" si="9"/>
        <v>2.6604761904761909</v>
      </c>
      <c r="K30" s="54">
        <f t="shared" si="9"/>
        <v>0.7227083333333334</v>
      </c>
      <c r="L30" s="54">
        <f t="shared" si="9"/>
        <v>0.57640000000000002</v>
      </c>
      <c r="M30" s="98">
        <f t="shared" si="9"/>
        <v>0.39962962962962967</v>
      </c>
      <c r="N30" s="54">
        <f t="shared" si="9"/>
        <v>0.67988888888888888</v>
      </c>
      <c r="O30" s="54">
        <f t="shared" si="9"/>
        <v>0.50163333333333338</v>
      </c>
      <c r="P30" s="54">
        <f t="shared" si="9"/>
        <v>0.80182777777777781</v>
      </c>
      <c r="Q30" s="54">
        <f t="shared" si="9"/>
        <v>0.37926190476190474</v>
      </c>
      <c r="R30" s="98">
        <f t="shared" si="9"/>
        <v>0.60666666666666669</v>
      </c>
      <c r="S30" s="54">
        <f t="shared" si="9"/>
        <v>0.95206666666666673</v>
      </c>
      <c r="T30" s="98">
        <f t="shared" si="9"/>
        <v>0.74055555555555541</v>
      </c>
    </row>
  </sheetData>
  <mergeCells count="35">
    <mergeCell ref="B25:C25"/>
    <mergeCell ref="A27:D27"/>
    <mergeCell ref="A29:D29"/>
    <mergeCell ref="A30:D30"/>
    <mergeCell ref="B18:C18"/>
    <mergeCell ref="B19:C19"/>
    <mergeCell ref="B20:C20"/>
    <mergeCell ref="A22:D22"/>
    <mergeCell ref="A23:T23"/>
    <mergeCell ref="B24:C24"/>
    <mergeCell ref="A12:D12"/>
    <mergeCell ref="A13:T13"/>
    <mergeCell ref="B14:C14"/>
    <mergeCell ref="B15:C15"/>
    <mergeCell ref="B16:C16"/>
    <mergeCell ref="B17:C17"/>
    <mergeCell ref="O4:T4"/>
    <mergeCell ref="B6:C6"/>
    <mergeCell ref="A7:T7"/>
    <mergeCell ref="B8:C8"/>
    <mergeCell ref="B9:C9"/>
    <mergeCell ref="B10:C10"/>
    <mergeCell ref="A4:A5"/>
    <mergeCell ref="B4:C5"/>
    <mergeCell ref="D4:D5"/>
    <mergeCell ref="F4:H4"/>
    <mergeCell ref="I4:I5"/>
    <mergeCell ref="J4:N4"/>
    <mergeCell ref="A1:T1"/>
    <mergeCell ref="G2:I2"/>
    <mergeCell ref="L2:M2"/>
    <mergeCell ref="N2:Q2"/>
    <mergeCell ref="D3:F3"/>
    <mergeCell ref="L3:M3"/>
    <mergeCell ref="N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2025-03-18T19:07:38Z</dcterms:modified>
</cp:coreProperties>
</file>